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firstSheet="3" activeTab="6"/>
  </bookViews>
  <sheets>
    <sheet name="g01收入支出决算总表" sheetId="1" r:id="rId1"/>
    <sheet name="g02收入决算表" sheetId="2" r:id="rId2"/>
    <sheet name="g03收入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Z07“三公”经费公共预算财政拨款支出决算表 (2)" sheetId="8" r:id="rId8"/>
    <sheet name="g08政府性基金预算财政拨款支出决算表" sheetId="9" r:id="rId9"/>
  </sheets>
  <definedNames>
    <definedName name="_xlnm.Print_Area" localSheetId="0">'g01收入支出决算总表'!$A$1:$F$23</definedName>
    <definedName name="_xlnm.Print_Area" localSheetId="3">'g04财政拨款收入支出决算总表'!$A$1:$H$22</definedName>
    <definedName name="_xlnm.Print_Area" localSheetId="4">'g05一般公共预算财政拨款支出决算表'!$A$1:$F$35</definedName>
    <definedName name="_xlnm.Print_Area" localSheetId="5">'g06一般公共预算财政拨款基本支出决算表'!$A$1:$F$43</definedName>
    <definedName name="_xlnm.Print_Area" localSheetId="8">'g08政府性基金预算财政拨款支出决算表'!$A$1:$I$15</definedName>
    <definedName name="_xlnm.Print_Area" localSheetId="6">'Z07“三公”经费公共预算财政拨款支出决算表'!$A$1:$L$9</definedName>
    <definedName name="_xlnm.Print_Area" localSheetId="7">'Z07“三公”经费公共预算财政拨款支出决算表 (2)'!$A$1:$L$9</definedName>
  </definedNames>
  <calcPr fullCalcOnLoad="1"/>
</workbook>
</file>

<file path=xl/sharedStrings.xml><?xml version="1.0" encoding="utf-8"?>
<sst xmlns="http://schemas.openxmlformats.org/spreadsheetml/2006/main" count="383" uniqueCount="195">
  <si>
    <t>收入支出决算总表</t>
  </si>
  <si>
    <t>公开01表</t>
  </si>
  <si>
    <t>部门：共青团中山市委员会(汇总)</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</si>
  <si>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</si>
  <si>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</si>
  <si>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</si>
  <si>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</si>
  <si>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</si>
  <si>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</si>
  <si>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</si>
  <si>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</si>
  <si>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</si>
  <si>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</si>
  <si>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</si>
  <si>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</si>
  <si>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</si>
  <si>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</si>
  <si>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</si>
  <si>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</si>
  <si>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</si>
  <si>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</si>
  <si>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</si>
  <si>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</si>
  <si>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</si>
  <si>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</si>
  <si>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</si>
  <si>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</si>
  <si>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</si>
  <si>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</si>
  <si>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</si>
  <si>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</si>
  <si>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</si>
  <si>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</si>
  <si>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</si>
  <si>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</si>
  <si>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七、文化体育与传媒支出</t>
  </si>
  <si>
    <t>20</t>
  </si>
  <si>
    <t>8</t>
  </si>
  <si>
    <t>八、社会保障与就业支出</t>
  </si>
  <si>
    <t>21</t>
  </si>
  <si>
    <t>9</t>
  </si>
  <si>
    <t>九、其他支出</t>
  </si>
  <si>
    <t>10</t>
  </si>
  <si>
    <t>本年收入合计</t>
  </si>
  <si>
    <t>11</t>
  </si>
  <si>
    <t>本年支出合计</t>
  </si>
  <si>
    <t>22</t>
  </si>
  <si>
    <t xml:space="preserve">         用事业基金弥补收支差额</t>
  </si>
  <si>
    <t>12</t>
  </si>
  <si>
    <t xml:space="preserve">                结余分配</t>
  </si>
  <si>
    <t>23</t>
  </si>
  <si>
    <t xml:space="preserve">         年初结转和结余</t>
  </si>
  <si>
    <t>13</t>
  </si>
  <si>
    <t xml:space="preserve">                年末结转和结余</t>
  </si>
  <si>
    <t>24</t>
  </si>
  <si>
    <t>25</t>
  </si>
  <si>
    <t>合计</t>
  </si>
  <si>
    <t>26</t>
  </si>
  <si>
    <t>注：本表反映部门本年度的总收支和年末结转结余情况。</t>
  </si>
  <si>
    <t>收入决算表</t>
  </si>
  <si>
    <t>公开02表</t>
  </si>
  <si>
    <t>部门：</t>
  </si>
  <si>
    <t>共青团中山市委员会</t>
  </si>
  <si>
    <t>财政拨款收入</t>
  </si>
  <si>
    <t>上级补助收入</t>
  </si>
  <si>
    <t>事业收入</t>
  </si>
  <si>
    <t>经营收入</t>
  </si>
  <si>
    <t>附属单位上缴收入</t>
  </si>
  <si>
    <t>其他收入</t>
  </si>
  <si>
    <t>功能分类科目编码</t>
  </si>
  <si>
    <t>科目名称</t>
  </si>
  <si>
    <t>栏次</t>
  </si>
  <si>
    <t>一般公共服务支出</t>
  </si>
  <si>
    <t>港澳台侨事务</t>
  </si>
  <si>
    <t>台湾事务</t>
  </si>
  <si>
    <t>群众团体事务</t>
  </si>
  <si>
    <t>行政运行</t>
  </si>
  <si>
    <t>事业运行</t>
  </si>
  <si>
    <t>其他群众团体事务支出</t>
  </si>
  <si>
    <t>党委办公厅（室）及相关机构事务</t>
  </si>
  <si>
    <t>其他党委办公厅（室）及相关机构事务支出</t>
  </si>
  <si>
    <t>组织事务</t>
  </si>
  <si>
    <t>其他组织事务支出</t>
  </si>
  <si>
    <t>公共安全支出</t>
  </si>
  <si>
    <t>公安</t>
  </si>
  <si>
    <t>禁毒管理</t>
  </si>
  <si>
    <t>教育支出</t>
  </si>
  <si>
    <t>进修及培训</t>
  </si>
  <si>
    <t>培训支出</t>
  </si>
  <si>
    <r>
      <t xml:space="preserve">  </t>
    </r>
    <r>
      <rPr>
        <sz val="9"/>
        <rFont val="宋体"/>
        <family val="0"/>
      </rPr>
      <t>其他教育支出</t>
    </r>
  </si>
  <si>
    <t>文化体育与传媒支出</t>
  </si>
  <si>
    <t>文化</t>
  </si>
  <si>
    <t>群众文化</t>
  </si>
  <si>
    <t>社会保障和就业支出</t>
  </si>
  <si>
    <t>人力资源和社会保障管理事务</t>
  </si>
  <si>
    <t>其他人力资源和社会保障管理事务支出</t>
  </si>
  <si>
    <r>
      <t>行政事业单位离退休</t>
    </r>
    <r>
      <rPr>
        <sz val="9"/>
        <rFont val="Times New Roman"/>
        <family val="1"/>
      </rPr>
      <t xml:space="preserve"> </t>
    </r>
  </si>
  <si>
    <t>事业单位离退休</t>
  </si>
  <si>
    <t>就业补助</t>
  </si>
  <si>
    <t>其他就业补助支出</t>
  </si>
  <si>
    <t>其他支出</t>
  </si>
  <si>
    <t>彩票公益金及对应专项债务收入安排的支出</t>
  </si>
  <si>
    <t>用于社会福利的彩票公益金支出</t>
  </si>
  <si>
    <t>用于教育事业的彩票公益金支出</t>
  </si>
  <si>
    <t>用于残疾人事业的彩票公益金支出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</si>
  <si>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</si>
  <si>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</si>
  <si>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</si>
  <si>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</si>
  <si>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</si>
  <si>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</si>
  <si>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</si>
  <si>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</si>
  <si>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</si>
  <si>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</si>
  <si>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</si>
  <si>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部门：共青团中山市委员会</t>
  </si>
  <si>
    <t>金额</t>
  </si>
  <si>
    <t>一般公共预算财政拨款</t>
  </si>
  <si>
    <t>政府性基金预算财政拨款</t>
  </si>
  <si>
    <t>一、一般公共预算财政拨款</t>
  </si>
  <si>
    <t>二、政府性基金预算财政拨款</t>
  </si>
  <si>
    <t>七、文化体育及传媒支出</t>
  </si>
  <si>
    <t>八、社会保障及就业支出</t>
  </si>
  <si>
    <t>年初财政拨款结转和结余</t>
  </si>
  <si>
    <t>年末结转和结余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</si>
  <si>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</si>
  <si>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</si>
  <si>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</si>
  <si>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</si>
  <si>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t>公开05表</t>
  </si>
  <si>
    <t>部门：共青团中山市委员会（汇总）</t>
  </si>
  <si>
    <t xml:space="preserve">基本支出  </t>
  </si>
  <si>
    <t>行政事业单位离退休</t>
  </si>
  <si>
    <t>注：本表反映部门本年度一般公共预算财政拨款实际支出情况。</t>
  </si>
  <si>
    <t>一般公共预算财政拨款基本支出决算表</t>
  </si>
  <si>
    <r>
      <t>公开</t>
    </r>
    <r>
      <rPr>
        <sz val="9"/>
        <rFont val="Times New Roman"/>
        <family val="1"/>
      </rPr>
      <t>06</t>
    </r>
    <r>
      <rPr>
        <sz val="9"/>
        <rFont val="宋体"/>
        <family val="0"/>
      </rPr>
      <t>表</t>
    </r>
  </si>
  <si>
    <t>共青团中山市委员会(汇总）</t>
  </si>
  <si>
    <r>
      <t>项</t>
    </r>
    <r>
      <rPr>
        <sz val="9"/>
        <rFont val="Times New Roman"/>
        <family val="1"/>
      </rPr>
      <t xml:space="preserve">    </t>
    </r>
    <r>
      <rPr>
        <sz val="9"/>
        <rFont val="宋体"/>
        <family val="0"/>
      </rPr>
      <t>目</t>
    </r>
  </si>
  <si>
    <t>人员经费</t>
  </si>
  <si>
    <t>公用经费</t>
  </si>
  <si>
    <t>经济分类科目编码</t>
  </si>
  <si>
    <t>工资福利支出</t>
  </si>
  <si>
    <t>基本工资</t>
  </si>
  <si>
    <t>津贴补贴</t>
  </si>
  <si>
    <t>奖金</t>
  </si>
  <si>
    <t>社会保障缴费</t>
  </si>
  <si>
    <t>伙食补助费</t>
  </si>
  <si>
    <t>绩效工资</t>
  </si>
  <si>
    <t>其他工资福利支出</t>
  </si>
  <si>
    <t>商品和服务支出</t>
  </si>
  <si>
    <t>办公费</t>
  </si>
  <si>
    <t>印刷费</t>
  </si>
  <si>
    <t>手续费</t>
  </si>
  <si>
    <t>水费</t>
  </si>
  <si>
    <t>电费</t>
  </si>
  <si>
    <t>邮电费</t>
  </si>
  <si>
    <t>差旅费</t>
  </si>
  <si>
    <t>因公出国（境）费用</t>
  </si>
  <si>
    <t>维修（护）费</t>
  </si>
  <si>
    <t>会议费</t>
  </si>
  <si>
    <t>培训费</t>
  </si>
  <si>
    <t>公务接待费</t>
  </si>
  <si>
    <t>劳务费</t>
  </si>
  <si>
    <t>委托业务费</t>
  </si>
  <si>
    <t>工会经费</t>
  </si>
  <si>
    <t>福利费</t>
  </si>
  <si>
    <t>公务用车运行维护费</t>
  </si>
  <si>
    <t>其他交通费用</t>
  </si>
  <si>
    <t>其他商品和服务支出</t>
  </si>
  <si>
    <t>对个人及家庭的补助</t>
  </si>
  <si>
    <t>退休费</t>
  </si>
  <si>
    <t>生活补助</t>
  </si>
  <si>
    <t>住房公积金</t>
  </si>
  <si>
    <t>其他对个人及家庭补助</t>
  </si>
  <si>
    <t>注：本表反映部门本年度一般公共预算财政拨款基本支出明细情况。</t>
  </si>
  <si>
    <t>一般公共预算财政拨款“三公”经费支出决算表</t>
  </si>
  <si>
    <t>公开07表</t>
  </si>
  <si>
    <t>2015年度预算数</t>
  </si>
  <si>
    <t>2015年度决算数</t>
  </si>
  <si>
    <t>因公出国（境）费</t>
  </si>
  <si>
    <t>公务用车购置及运行费</t>
  </si>
  <si>
    <t>小计</t>
  </si>
  <si>
    <t>公务用车
购置费</t>
  </si>
  <si>
    <t>公务用车
运行费</t>
  </si>
  <si>
    <t>注：2015年度预算数为“三公”经费年初预算数，决算数是包括当年一般公共预算财政拨款和以前年度结转资金安排的实际支出。</t>
  </si>
  <si>
    <t>财政专户拨款“三公”经费支出决算表</t>
  </si>
  <si>
    <t>公开07-1表</t>
  </si>
  <si>
    <t>政府性基金预算财政拨款收入支出决算表</t>
  </si>
  <si>
    <t>公开08表</t>
  </si>
  <si>
    <r>
      <t xml:space="preserve">项 </t>
    </r>
    <r>
      <rPr>
        <sz val="11"/>
        <rFont val="宋体"/>
        <family val="0"/>
      </rPr>
      <t xml:space="preserve">   </t>
    </r>
    <r>
      <rPr>
        <sz val="12"/>
        <rFont val="宋体"/>
        <family val="0"/>
      </rPr>
      <t>目</t>
    </r>
  </si>
  <si>
    <t>年初结转和结余</t>
  </si>
  <si>
    <t>本年收入</t>
  </si>
  <si>
    <t>本年支出</t>
  </si>
  <si>
    <t>注：本表反映部门本年度政府性基金预算财政拨款收入支出及结转和结余情况。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</si>
</sst>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_ "/>
  </numFmts>
  <fonts count="56">
    <font>
      <sz val="12"/>
      <name val="宋体"/>
      <family val="0"/>
    </font>
    <font>
      <sz val="16"/>
      <name val="宋体"/>
      <family val="0"/>
    </font>
    <font>
      <sz val="10"/>
      <name val="宋体"/>
      <family val="0"/>
    </font>
    <font>
      <sz val="16"/>
      <name val="华文中宋"/>
      <family val="0"/>
    </font>
    <font>
      <sz val="16"/>
      <color indexed="10"/>
      <name val="宋体"/>
      <family val="0"/>
    </font>
    <font>
      <sz val="10"/>
      <color indexed="10"/>
      <name val="宋体"/>
      <family val="0"/>
    </font>
    <font>
      <sz val="12"/>
      <color indexed="10"/>
      <name val="宋体"/>
      <family val="0"/>
    </font>
    <font>
      <sz val="9"/>
      <name val="宋体"/>
      <family val="0"/>
    </font>
    <font>
      <sz val="16"/>
      <name val="Times New Roman"/>
      <family val="1"/>
    </font>
    <font>
      <sz val="9"/>
      <name val="Times New Roman"/>
      <family val="1"/>
    </font>
    <font>
      <sz val="12"/>
      <name val="黑体"/>
      <family val="3"/>
    </font>
    <font>
      <b/>
      <sz val="9"/>
      <name val="宋体"/>
      <family val="0"/>
    </font>
    <font>
      <sz val="11"/>
      <name val="宋体"/>
      <family val="0"/>
    </font>
    <font>
      <b/>
      <sz val="11"/>
      <name val="宋体"/>
      <family val="0"/>
    </font>
    <font>
      <i/>
      <sz val="11"/>
      <color indexed="23"/>
      <name val="宋体"/>
      <family val="0"/>
    </font>
    <font>
      <sz val="11"/>
      <color indexed="8"/>
      <name val="宋体"/>
      <family val="0"/>
    </font>
    <font>
      <sz val="11"/>
      <color indexed="16"/>
      <name val="宋体"/>
      <family val="0"/>
    </font>
    <font>
      <b/>
      <sz val="11"/>
      <color indexed="62"/>
      <name val="宋体"/>
      <family val="0"/>
    </font>
    <font>
      <u val="single"/>
      <sz val="11"/>
      <color indexed="20"/>
      <name val="宋体"/>
      <family val="0"/>
    </font>
    <font>
      <sz val="11"/>
      <color indexed="10"/>
      <name val="宋体"/>
      <family val="0"/>
    </font>
    <font>
      <b/>
      <sz val="11"/>
      <color indexed="9"/>
      <name val="宋体"/>
      <family val="0"/>
    </font>
    <font>
      <b/>
      <sz val="13"/>
      <color indexed="62"/>
      <name val="宋体"/>
      <family val="0"/>
    </font>
    <font>
      <b/>
      <sz val="11"/>
      <color indexed="63"/>
      <name val="宋体"/>
      <family val="0"/>
    </font>
    <font>
      <sz val="11"/>
      <color indexed="9"/>
      <name val="宋体"/>
      <family val="0"/>
    </font>
    <font>
      <b/>
      <sz val="15"/>
      <color indexed="62"/>
      <name val="宋体"/>
      <family val="0"/>
    </font>
    <font>
      <sz val="11"/>
      <color indexed="20"/>
      <name val="宋体"/>
      <family val="0"/>
    </font>
    <font>
      <b/>
      <sz val="11"/>
      <color indexed="8"/>
      <name val="宋体"/>
      <family val="0"/>
    </font>
    <font>
      <b/>
      <sz val="18"/>
      <color indexed="62"/>
      <name val="宋体"/>
      <family val="0"/>
    </font>
    <font>
      <u val="single"/>
      <sz val="12"/>
      <color indexed="12"/>
      <name val="宋体"/>
      <family val="0"/>
    </font>
    <font>
      <sz val="11"/>
      <color indexed="19"/>
      <name val="宋体"/>
      <family val="0"/>
    </font>
    <font>
      <sz val="11"/>
      <color indexed="17"/>
      <name val="宋体"/>
      <family val="0"/>
    </font>
    <font>
      <sz val="11"/>
      <color indexed="62"/>
      <name val="宋体"/>
      <family val="0"/>
    </font>
    <font>
      <b/>
      <sz val="11"/>
      <color indexed="53"/>
      <name val="宋体"/>
      <family val="0"/>
    </font>
    <font>
      <sz val="11"/>
      <color indexed="53"/>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FF0000"/>
      <name val="宋体"/>
      <family val="0"/>
    </font>
    <font>
      <sz val="10"/>
      <color rgb="FFFF0000"/>
      <name val="宋体"/>
      <family val="0"/>
    </font>
    <font>
      <sz val="12"/>
      <color rgb="FFFF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indexed="42"/>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style="medium"/>
      <top style="medium"/>
      <bottom style="thin"/>
    </border>
    <border>
      <left style="thin"/>
      <right style="medium"/>
      <top style="thin"/>
      <bottom>
        <color indexed="63"/>
      </bottom>
    </border>
    <border>
      <left style="thin"/>
      <right style="medium"/>
      <top>
        <color indexed="63"/>
      </top>
      <bottom style="thin"/>
    </border>
    <border>
      <left style="thin"/>
      <right style="medium"/>
      <top style="thin"/>
      <bottom style="thin"/>
    </border>
    <border>
      <left style="thin"/>
      <right>
        <color indexed="63"/>
      </right>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5"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15" fillId="0" borderId="0" applyFont="0" applyFill="0" applyBorder="0" applyAlignment="0" applyProtection="0"/>
    <xf numFmtId="41" fontId="15"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43" fontId="15" fillId="0" borderId="0" applyFont="0" applyFill="0" applyBorder="0" applyAlignment="0" applyProtection="0"/>
    <xf numFmtId="0" fontId="38" fillId="6" borderId="0" applyNumberFormat="0" applyBorder="0" applyAlignment="0" applyProtection="0"/>
    <xf numFmtId="0" fontId="28" fillId="0" borderId="0" applyNumberFormat="0" applyFill="0" applyBorder="0" applyAlignment="0" applyProtection="0"/>
    <xf numFmtId="0" fontId="25" fillId="7" borderId="0" applyNumberFormat="0" applyBorder="0" applyAlignment="0" applyProtection="0"/>
    <xf numFmtId="9" fontId="15" fillId="0" borderId="0" applyFont="0" applyFill="0" applyBorder="0" applyAlignment="0" applyProtection="0"/>
    <xf numFmtId="0" fontId="39" fillId="0" borderId="0" applyNumberFormat="0" applyFill="0" applyBorder="0" applyAlignment="0" applyProtection="0"/>
    <xf numFmtId="0" fontId="15" fillId="8" borderId="2" applyNumberFormat="0" applyFont="0" applyAlignment="0" applyProtection="0"/>
    <xf numFmtId="0" fontId="0" fillId="0" borderId="0">
      <alignment vertical="center"/>
      <protection/>
    </xf>
    <xf numFmtId="0" fontId="38" fillId="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0" borderId="0">
      <alignment/>
      <protection/>
    </xf>
    <xf numFmtId="0" fontId="43" fillId="0" borderId="0" applyNumberFormat="0" applyFill="0" applyBorder="0" applyAlignment="0" applyProtection="0"/>
    <xf numFmtId="0" fontId="0" fillId="0" borderId="0">
      <alignment/>
      <protection/>
    </xf>
    <xf numFmtId="0" fontId="44" fillId="0" borderId="3" applyNumberFormat="0" applyFill="0" applyAlignment="0" applyProtection="0"/>
    <xf numFmtId="0" fontId="45" fillId="0" borderId="4" applyNumberFormat="0" applyFill="0" applyAlignment="0" applyProtection="0"/>
    <xf numFmtId="0" fontId="38" fillId="10" borderId="0" applyNumberFormat="0" applyBorder="0" applyAlignment="0" applyProtection="0"/>
    <xf numFmtId="0" fontId="40" fillId="0" borderId="5" applyNumberFormat="0" applyFill="0" applyAlignment="0" applyProtection="0"/>
    <xf numFmtId="0" fontId="38" fillId="11" borderId="0" applyNumberFormat="0" applyBorder="0" applyAlignment="0" applyProtection="0"/>
    <xf numFmtId="0" fontId="46" fillId="12" borderId="6" applyNumberFormat="0" applyAlignment="0" applyProtection="0"/>
    <xf numFmtId="0" fontId="47" fillId="12" borderId="1" applyNumberFormat="0" applyAlignment="0" applyProtection="0"/>
    <xf numFmtId="0" fontId="48" fillId="13" borderId="7" applyNumberFormat="0" applyAlignment="0" applyProtection="0"/>
    <xf numFmtId="0" fontId="35" fillId="14" borderId="0" applyNumberFormat="0" applyBorder="0" applyAlignment="0" applyProtection="0"/>
    <xf numFmtId="0" fontId="38" fillId="15"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6" borderId="0" applyNumberFormat="0" applyBorder="0" applyAlignment="0" applyProtection="0"/>
    <xf numFmtId="0" fontId="30" fillId="17" borderId="0" applyNumberFormat="0" applyBorder="0" applyAlignment="0" applyProtection="0"/>
    <xf numFmtId="0" fontId="52" fillId="18" borderId="0" applyNumberFormat="0" applyBorder="0" applyAlignment="0" applyProtection="0"/>
    <xf numFmtId="0" fontId="35" fillId="19" borderId="0" applyNumberFormat="0" applyBorder="0" applyAlignment="0" applyProtection="0"/>
    <xf numFmtId="0" fontId="38"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0" fillId="0" borderId="0">
      <alignment vertical="center"/>
      <protection/>
    </xf>
    <xf numFmtId="0" fontId="35"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5"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5" fillId="33" borderId="0" applyNumberFormat="0" applyBorder="0" applyAlignment="0" applyProtection="0"/>
    <xf numFmtId="0" fontId="38" fillId="34"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35" fillId="0" borderId="0">
      <alignment vertical="center"/>
      <protection/>
    </xf>
    <xf numFmtId="0" fontId="25"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4" fillId="0" borderId="0">
      <alignment/>
      <protection/>
    </xf>
  </cellStyleXfs>
  <cellXfs count="193">
    <xf numFmtId="0" fontId="0" fillId="0" borderId="0" xfId="0" applyAlignment="1">
      <alignment/>
    </xf>
    <xf numFmtId="0" fontId="1" fillId="35" borderId="0" xfId="58" applyFont="1" applyFill="1" applyAlignment="1">
      <alignment vertical="center" wrapText="1"/>
      <protection/>
    </xf>
    <xf numFmtId="0" fontId="2" fillId="35" borderId="0" xfId="58" applyFont="1" applyFill="1" applyAlignment="1">
      <alignment vertical="center" wrapText="1"/>
      <protection/>
    </xf>
    <xf numFmtId="0" fontId="0" fillId="0" borderId="0" xfId="58" applyFont="1" applyAlignment="1">
      <alignment horizontal="center" vertical="center" wrapText="1"/>
      <protection/>
    </xf>
    <xf numFmtId="0" fontId="0" fillId="0" borderId="0" xfId="0" applyAlignment="1">
      <alignment horizontal="right" vertical="center"/>
    </xf>
    <xf numFmtId="0" fontId="0" fillId="0" borderId="0" xfId="58" applyFont="1" applyAlignment="1">
      <alignment vertical="center" wrapText="1"/>
      <protection/>
    </xf>
    <xf numFmtId="0" fontId="0" fillId="0" borderId="0" xfId="58" applyAlignment="1">
      <alignment vertical="center" wrapText="1"/>
      <protection/>
    </xf>
    <xf numFmtId="0" fontId="3" fillId="35" borderId="0" xfId="58" applyFont="1" applyFill="1" applyAlignment="1">
      <alignment horizontal="center" vertical="center" wrapText="1"/>
      <protection/>
    </xf>
    <xf numFmtId="0" fontId="2" fillId="35" borderId="0" xfId="58" applyFont="1" applyFill="1" applyAlignment="1">
      <alignment horizontal="center" vertical="center" wrapText="1"/>
      <protection/>
    </xf>
    <xf numFmtId="0" fontId="2" fillId="35" borderId="0" xfId="15" applyFont="1" applyFill="1" applyBorder="1" applyAlignment="1">
      <alignment horizontal="left" vertical="center"/>
      <protection/>
    </xf>
    <xf numFmtId="0" fontId="2" fillId="35" borderId="0" xfId="58" applyFont="1" applyFill="1" applyBorder="1" applyAlignment="1">
      <alignment vertical="center" wrapText="1"/>
      <protection/>
    </xf>
    <xf numFmtId="0" fontId="2" fillId="35" borderId="0" xfId="58" applyFont="1" applyFill="1" applyBorder="1" applyAlignment="1">
      <alignment vertical="center" wrapText="1"/>
      <protection/>
    </xf>
    <xf numFmtId="0" fontId="0" fillId="0" borderId="10" xfId="58" applyFont="1" applyBorder="1" applyAlignment="1">
      <alignment horizontal="center" vertical="center" wrapText="1"/>
      <protection/>
    </xf>
    <xf numFmtId="0" fontId="0" fillId="0" borderId="10" xfId="58" applyFont="1" applyFill="1" applyBorder="1" applyAlignment="1">
      <alignment horizontal="center" vertical="center" wrapText="1"/>
      <protection/>
    </xf>
    <xf numFmtId="4" fontId="0" fillId="0" borderId="10" xfId="58" applyNumberFormat="1" applyFont="1" applyFill="1" applyBorder="1" applyAlignment="1">
      <alignment horizontal="center" vertical="center" wrapText="1"/>
      <protection/>
    </xf>
    <xf numFmtId="176" fontId="0" fillId="35" borderId="10" xfId="0" applyNumberFormat="1" applyFont="1" applyFill="1" applyBorder="1" applyAlignment="1">
      <alignment horizontal="center" vertical="center"/>
    </xf>
    <xf numFmtId="177" fontId="0" fillId="35" borderId="10" xfId="0" applyNumberFormat="1" applyFont="1" applyFill="1" applyBorder="1" applyAlignment="1">
      <alignment horizontal="center" vertical="center"/>
    </xf>
    <xf numFmtId="177" fontId="0" fillId="0" borderId="10" xfId="0" applyNumberFormat="1" applyFont="1" applyFill="1" applyBorder="1" applyAlignment="1">
      <alignment horizontal="center" vertical="center"/>
    </xf>
    <xf numFmtId="0" fontId="0" fillId="0" borderId="0" xfId="58" applyFont="1" applyBorder="1" applyAlignment="1">
      <alignment horizontal="left" vertical="center" wrapText="1"/>
      <protection/>
    </xf>
    <xf numFmtId="0" fontId="0" fillId="0" borderId="0" xfId="58" applyFont="1" applyBorder="1" applyAlignment="1">
      <alignment horizontal="left" vertical="center"/>
      <protection/>
    </xf>
    <xf numFmtId="0" fontId="0" fillId="0" borderId="0" xfId="58" applyFont="1" applyAlignment="1">
      <alignment horizontal="left" vertical="center"/>
      <protection/>
    </xf>
    <xf numFmtId="0" fontId="0" fillId="0" borderId="0" xfId="58" applyFont="1" applyAlignment="1">
      <alignment vertical="center" wrapText="1"/>
      <protection/>
    </xf>
    <xf numFmtId="0" fontId="53" fillId="35" borderId="0" xfId="58" applyFont="1" applyFill="1" applyAlignment="1">
      <alignment vertical="center" wrapText="1"/>
      <protection/>
    </xf>
    <xf numFmtId="0" fontId="2" fillId="35" borderId="0" xfId="15" applyFont="1" applyFill="1" applyAlignment="1">
      <alignment horizontal="right" vertical="center"/>
      <protection/>
    </xf>
    <xf numFmtId="0" fontId="54" fillId="35" borderId="0" xfId="58" applyFont="1" applyFill="1" applyAlignment="1">
      <alignment vertical="center" wrapText="1"/>
      <protection/>
    </xf>
    <xf numFmtId="0" fontId="55" fillId="0" borderId="0" xfId="58" applyFont="1" applyAlignment="1">
      <alignment horizontal="center" vertical="center" wrapText="1"/>
      <protection/>
    </xf>
    <xf numFmtId="0" fontId="55" fillId="0" borderId="0" xfId="0" applyFont="1" applyBorder="1" applyAlignment="1">
      <alignment horizontal="right" vertical="center"/>
    </xf>
    <xf numFmtId="0" fontId="55" fillId="0" borderId="0" xfId="58" applyFont="1" applyAlignment="1">
      <alignment vertical="center" wrapText="1"/>
      <protection/>
    </xf>
    <xf numFmtId="0" fontId="55" fillId="0" borderId="0" xfId="58" applyFont="1" applyAlignment="1">
      <alignment vertical="center" wrapText="1"/>
      <protection/>
    </xf>
    <xf numFmtId="0" fontId="7" fillId="35" borderId="0" xfId="15" applyFont="1" applyFill="1" applyAlignment="1">
      <alignment horizontal="left" vertical="center"/>
      <protection/>
    </xf>
    <xf numFmtId="0" fontId="7" fillId="35" borderId="11" xfId="58" applyFont="1" applyFill="1" applyBorder="1" applyAlignment="1">
      <alignment vertical="center" wrapText="1"/>
      <protection/>
    </xf>
    <xf numFmtId="0" fontId="7" fillId="0" borderId="12" xfId="58" applyFont="1" applyFill="1" applyBorder="1" applyAlignment="1">
      <alignment horizontal="center" vertical="center" wrapText="1"/>
      <protection/>
    </xf>
    <xf numFmtId="0" fontId="7" fillId="0" borderId="13" xfId="58" applyFont="1" applyFill="1" applyBorder="1" applyAlignment="1">
      <alignment horizontal="center" vertical="center" wrapText="1"/>
      <protection/>
    </xf>
    <xf numFmtId="0" fontId="7" fillId="0" borderId="14" xfId="58" applyFont="1" applyFill="1" applyBorder="1" applyAlignment="1">
      <alignment horizontal="center" vertical="center" wrapText="1"/>
      <protection/>
    </xf>
    <xf numFmtId="0" fontId="7" fillId="0" borderId="15" xfId="58" applyFont="1" applyFill="1" applyBorder="1" applyAlignment="1">
      <alignment horizontal="center" vertical="center" wrapText="1"/>
      <protection/>
    </xf>
    <xf numFmtId="0" fontId="7" fillId="0" borderId="16" xfId="58" applyFont="1" applyFill="1" applyBorder="1" applyAlignment="1">
      <alignment horizontal="center" vertical="center" wrapText="1"/>
      <protection/>
    </xf>
    <xf numFmtId="0" fontId="7" fillId="0" borderId="17" xfId="58" applyFont="1" applyFill="1" applyBorder="1" applyAlignment="1">
      <alignment horizontal="center" vertical="center" wrapText="1"/>
      <protection/>
    </xf>
    <xf numFmtId="0" fontId="7" fillId="0" borderId="18" xfId="58" applyFont="1" applyFill="1" applyBorder="1" applyAlignment="1">
      <alignment horizontal="center" vertical="center" wrapText="1"/>
      <protection/>
    </xf>
    <xf numFmtId="0" fontId="7" fillId="0" borderId="19" xfId="58" applyFont="1" applyFill="1" applyBorder="1" applyAlignment="1">
      <alignment horizontal="center" vertical="center" wrapText="1"/>
      <protection/>
    </xf>
    <xf numFmtId="0" fontId="7" fillId="0" borderId="20" xfId="58" applyFont="1" applyFill="1" applyBorder="1" applyAlignment="1">
      <alignment horizontal="center" vertical="center" wrapText="1"/>
      <protection/>
    </xf>
    <xf numFmtId="0" fontId="7" fillId="0" borderId="10" xfId="58" applyFont="1" applyFill="1" applyBorder="1" applyAlignment="1">
      <alignment horizontal="center" vertical="center" wrapText="1"/>
      <protection/>
    </xf>
    <xf numFmtId="0" fontId="7" fillId="0" borderId="21" xfId="58" applyFont="1" applyFill="1" applyBorder="1" applyAlignment="1">
      <alignment horizontal="center" vertical="center" wrapText="1"/>
      <protection/>
    </xf>
    <xf numFmtId="0" fontId="7" fillId="0" borderId="22" xfId="58" applyFont="1" applyFill="1" applyBorder="1" applyAlignment="1">
      <alignment horizontal="center" vertical="center" wrapText="1"/>
      <protection/>
    </xf>
    <xf numFmtId="0" fontId="7" fillId="0" borderId="23" xfId="58" applyFont="1" applyFill="1" applyBorder="1" applyAlignment="1">
      <alignment horizontal="center" vertical="center" wrapText="1"/>
      <protection/>
    </xf>
    <xf numFmtId="0" fontId="7" fillId="0" borderId="24" xfId="58" applyFont="1" applyFill="1" applyBorder="1" applyAlignment="1">
      <alignment horizontal="center" vertical="center" wrapText="1"/>
      <protection/>
    </xf>
    <xf numFmtId="0" fontId="7" fillId="0" borderId="25" xfId="58" applyFont="1" applyBorder="1" applyAlignment="1">
      <alignment horizontal="center" vertical="center" wrapText="1"/>
      <protection/>
    </xf>
    <xf numFmtId="0" fontId="7" fillId="0" borderId="10" xfId="58" applyFont="1" applyBorder="1" applyAlignment="1">
      <alignment horizontal="center" vertical="center" wrapText="1"/>
      <protection/>
    </xf>
    <xf numFmtId="0" fontId="7" fillId="0" borderId="26" xfId="58" applyFont="1" applyFill="1" applyBorder="1" applyAlignment="1">
      <alignment horizontal="center" vertical="center" wrapText="1"/>
      <protection/>
    </xf>
    <xf numFmtId="0" fontId="7" fillId="0" borderId="27" xfId="58" applyFont="1" applyFill="1" applyBorder="1" applyAlignment="1">
      <alignment horizontal="center" vertical="center" wrapText="1"/>
      <protection/>
    </xf>
    <xf numFmtId="0" fontId="7" fillId="0" borderId="28" xfId="58" applyFont="1" applyBorder="1" applyAlignment="1">
      <alignment horizontal="left" vertical="center" wrapText="1"/>
      <protection/>
    </xf>
    <xf numFmtId="0" fontId="7" fillId="0" borderId="28" xfId="58" applyFont="1" applyBorder="1" applyAlignment="1">
      <alignment horizontal="left" vertical="center"/>
      <protection/>
    </xf>
    <xf numFmtId="0" fontId="7" fillId="35" borderId="0" xfId="58" applyFont="1" applyFill="1" applyBorder="1" applyAlignment="1">
      <alignment vertical="center" wrapText="1"/>
      <protection/>
    </xf>
    <xf numFmtId="0" fontId="7" fillId="35" borderId="0" xfId="15" applyFont="1" applyFill="1" applyAlignment="1">
      <alignment horizontal="right" vertical="center"/>
      <protection/>
    </xf>
    <xf numFmtId="0" fontId="7" fillId="0" borderId="29" xfId="58" applyFont="1" applyFill="1" applyBorder="1" applyAlignment="1">
      <alignment horizontal="center" vertical="center" wrapText="1"/>
      <protection/>
    </xf>
    <xf numFmtId="0" fontId="7" fillId="0" borderId="30" xfId="58" applyFont="1" applyFill="1" applyBorder="1" applyAlignment="1">
      <alignment horizontal="center" vertical="center" wrapText="1"/>
      <protection/>
    </xf>
    <xf numFmtId="0" fontId="7" fillId="0" borderId="31" xfId="58" applyFont="1" applyFill="1" applyBorder="1" applyAlignment="1">
      <alignment horizontal="center" vertical="center" wrapText="1"/>
      <protection/>
    </xf>
    <xf numFmtId="0" fontId="7" fillId="0" borderId="32" xfId="58" applyFont="1" applyBorder="1" applyAlignment="1">
      <alignment horizontal="center" vertical="center" wrapText="1"/>
      <protection/>
    </xf>
    <xf numFmtId="0" fontId="7" fillId="0" borderId="33" xfId="58" applyFont="1" applyFill="1" applyBorder="1" applyAlignment="1">
      <alignment horizontal="center" vertical="center" wrapText="1"/>
      <protection/>
    </xf>
    <xf numFmtId="0" fontId="7" fillId="0" borderId="34" xfId="58" applyFont="1" applyFill="1" applyBorder="1" applyAlignment="1">
      <alignment horizontal="center" vertical="center" wrapText="1"/>
      <protection/>
    </xf>
    <xf numFmtId="0" fontId="8" fillId="35" borderId="0" xfId="58" applyFont="1" applyFill="1" applyAlignment="1">
      <alignment horizontal="center" vertical="center" wrapText="1"/>
      <protection/>
    </xf>
    <xf numFmtId="0" fontId="9" fillId="35" borderId="0" xfId="58" applyFont="1" applyFill="1" applyAlignment="1">
      <alignment horizontal="center" vertical="center" wrapText="1"/>
      <protection/>
    </xf>
    <xf numFmtId="0" fontId="7" fillId="35" borderId="0" xfId="15" applyFont="1" applyFill="1" applyAlignment="1">
      <alignment horizontal="center" vertical="center"/>
      <protection/>
    </xf>
    <xf numFmtId="0" fontId="7" fillId="35" borderId="0" xfId="58" applyFont="1" applyFill="1" applyBorder="1" applyAlignment="1">
      <alignment horizontal="center" vertical="center" wrapText="1"/>
      <protection/>
    </xf>
    <xf numFmtId="0" fontId="9" fillId="35" borderId="0" xfId="58" applyFont="1" applyFill="1" applyBorder="1" applyAlignment="1">
      <alignment horizontal="center" vertical="center" wrapText="1"/>
      <protection/>
    </xf>
    <xf numFmtId="0" fontId="9" fillId="0" borderId="10" xfId="58" applyFont="1" applyBorder="1" applyAlignment="1">
      <alignment horizontal="center" vertical="center" wrapText="1"/>
      <protection/>
    </xf>
    <xf numFmtId="0" fontId="9" fillId="0" borderId="10" xfId="58" applyFont="1" applyFill="1" applyBorder="1" applyAlignment="1">
      <alignment horizontal="center" vertical="center" wrapText="1"/>
      <protection/>
    </xf>
    <xf numFmtId="0" fontId="9" fillId="0" borderId="10" xfId="0" applyFont="1" applyBorder="1" applyAlignment="1">
      <alignment horizontal="center" vertical="center"/>
    </xf>
    <xf numFmtId="177" fontId="9" fillId="0" borderId="10" xfId="58" applyNumberFormat="1" applyFont="1" applyFill="1" applyBorder="1" applyAlignment="1">
      <alignment horizontal="center" vertical="center" wrapText="1"/>
      <protection/>
    </xf>
    <xf numFmtId="0" fontId="7" fillId="0" borderId="10" xfId="58" applyFont="1" applyBorder="1" applyAlignment="1">
      <alignment horizontal="center" vertical="center" wrapText="1"/>
      <protection/>
    </xf>
    <xf numFmtId="177" fontId="9" fillId="35" borderId="10" xfId="15" applyNumberFormat="1" applyFont="1" applyFill="1" applyBorder="1" applyAlignment="1">
      <alignment horizontal="center" vertical="center"/>
      <protection/>
    </xf>
    <xf numFmtId="0" fontId="7" fillId="0" borderId="0" xfId="58" applyFont="1" applyBorder="1" applyAlignment="1">
      <alignment horizontal="left" vertical="center" wrapText="1"/>
      <protection/>
    </xf>
    <xf numFmtId="0" fontId="9" fillId="0" borderId="0" xfId="58" applyFont="1" applyBorder="1" applyAlignment="1">
      <alignment horizontal="left" vertical="center"/>
      <protection/>
    </xf>
    <xf numFmtId="0" fontId="2" fillId="35" borderId="0" xfId="15" applyFont="1" applyFill="1" applyAlignment="1">
      <alignment horizontal="center" vertical="center"/>
      <protection/>
    </xf>
    <xf numFmtId="0" fontId="2" fillId="35" borderId="0" xfId="58" applyFont="1" applyFill="1" applyBorder="1" applyAlignment="1">
      <alignment horizontal="center" vertical="center" wrapText="1"/>
      <protection/>
    </xf>
    <xf numFmtId="43" fontId="7" fillId="0" borderId="10" xfId="23" applyFont="1" applyFill="1" applyBorder="1" applyAlignment="1">
      <alignment horizontal="center" vertical="center"/>
    </xf>
    <xf numFmtId="177" fontId="7" fillId="0" borderId="10" xfId="58" applyNumberFormat="1" applyFont="1" applyFill="1" applyBorder="1" applyAlignment="1">
      <alignment horizontal="center" vertical="center" wrapText="1"/>
      <protection/>
    </xf>
    <xf numFmtId="176" fontId="7" fillId="35" borderId="10" xfId="0" applyNumberFormat="1" applyFont="1" applyFill="1" applyBorder="1" applyAlignment="1">
      <alignment horizontal="center" vertical="center"/>
    </xf>
    <xf numFmtId="177" fontId="7" fillId="35" borderId="10" xfId="0" applyNumberFormat="1" applyFont="1" applyFill="1" applyBorder="1" applyAlignment="1">
      <alignment horizontal="center" vertical="center" wrapText="1"/>
    </xf>
    <xf numFmtId="43" fontId="7" fillId="35" borderId="10" xfId="23" applyFont="1" applyFill="1" applyBorder="1" applyAlignment="1">
      <alignment horizontal="center" vertical="center"/>
    </xf>
    <xf numFmtId="0" fontId="0" fillId="0" borderId="0" xfId="0" applyFont="1" applyBorder="1" applyAlignment="1">
      <alignment horizontal="right" vertical="center"/>
    </xf>
    <xf numFmtId="177" fontId="7" fillId="35" borderId="10" xfId="15" applyNumberFormat="1" applyFont="1" applyFill="1" applyBorder="1" applyAlignment="1">
      <alignment horizontal="center" vertical="center"/>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0" fillId="0" borderId="0" xfId="15" applyFont="1" applyAlignment="1">
      <alignment horizontal="left" vertical="center"/>
      <protection/>
    </xf>
    <xf numFmtId="0" fontId="0" fillId="0" borderId="0" xfId="15" applyFont="1" applyAlignment="1">
      <alignment horizontal="right" vertical="center"/>
      <protection/>
    </xf>
    <xf numFmtId="0" fontId="3" fillId="0" borderId="0" xfId="15" applyFont="1" applyFill="1" applyAlignment="1">
      <alignment horizontal="center" vertical="center"/>
      <protection/>
    </xf>
    <xf numFmtId="0" fontId="0" fillId="35" borderId="0" xfId="15" applyFont="1" applyFill="1" applyAlignment="1">
      <alignment horizontal="right" vertical="center"/>
      <protection/>
    </xf>
    <xf numFmtId="0" fontId="7" fillId="35" borderId="0" xfId="15" applyFont="1" applyFill="1" applyAlignment="1">
      <alignment horizontal="right" vertical="center"/>
      <protection/>
    </xf>
    <xf numFmtId="49" fontId="7" fillId="35" borderId="10" xfId="15" applyNumberFormat="1" applyFont="1" applyFill="1" applyBorder="1" applyAlignment="1">
      <alignment horizontal="center" vertical="center" wrapText="1"/>
      <protection/>
    </xf>
    <xf numFmtId="49" fontId="7" fillId="35" borderId="10" xfId="15" applyNumberFormat="1" applyFont="1" applyFill="1" applyBorder="1" applyAlignment="1">
      <alignment horizontal="center" vertical="center"/>
      <protection/>
    </xf>
    <xf numFmtId="177" fontId="7" fillId="0" borderId="10" xfId="15" applyNumberFormat="1" applyFont="1" applyFill="1" applyBorder="1" applyAlignment="1">
      <alignment horizontal="left" vertical="center" wrapText="1"/>
      <protection/>
    </xf>
    <xf numFmtId="177" fontId="7" fillId="0" borderId="10" xfId="15" applyNumberFormat="1" applyFont="1" applyFill="1" applyBorder="1" applyAlignment="1">
      <alignment horizontal="right" vertical="center"/>
      <protection/>
    </xf>
    <xf numFmtId="177" fontId="7" fillId="35" borderId="10" xfId="15" applyNumberFormat="1" applyFont="1" applyFill="1" applyBorder="1" applyAlignment="1">
      <alignment horizontal="left" vertical="center"/>
      <protection/>
    </xf>
    <xf numFmtId="0" fontId="7" fillId="35" borderId="10" xfId="15" applyNumberFormat="1" applyFont="1" applyFill="1" applyBorder="1" applyAlignment="1">
      <alignment horizontal="center" vertical="center"/>
      <protection/>
    </xf>
    <xf numFmtId="177" fontId="7" fillId="35" borderId="10" xfId="15" applyNumberFormat="1" applyFont="1" applyFill="1" applyBorder="1" applyAlignment="1">
      <alignment horizontal="left" vertical="center" wrapText="1"/>
      <protection/>
    </xf>
    <xf numFmtId="177" fontId="7" fillId="0" borderId="10" xfId="15" applyNumberFormat="1" applyFont="1" applyFill="1" applyBorder="1" applyAlignment="1">
      <alignment horizontal="left" vertical="center"/>
      <protection/>
    </xf>
    <xf numFmtId="177" fontId="11" fillId="0" borderId="10" xfId="15" applyNumberFormat="1" applyFont="1" applyFill="1" applyBorder="1" applyAlignment="1">
      <alignment horizontal="center" vertical="center" wrapText="1"/>
      <protection/>
    </xf>
    <xf numFmtId="177" fontId="11" fillId="0" borderId="10" xfId="15" applyNumberFormat="1" applyFont="1" applyFill="1" applyBorder="1" applyAlignment="1">
      <alignment horizontal="center" vertical="center"/>
      <protection/>
    </xf>
    <xf numFmtId="177" fontId="7" fillId="0" borderId="10" xfId="15" applyNumberFormat="1" applyFont="1" applyFill="1" applyBorder="1" applyAlignment="1">
      <alignment vertical="center"/>
      <protection/>
    </xf>
    <xf numFmtId="177" fontId="7" fillId="0" borderId="10" xfId="15" applyNumberFormat="1" applyFont="1" applyFill="1" applyBorder="1" applyAlignment="1">
      <alignment horizontal="center" vertical="center" wrapText="1"/>
      <protection/>
    </xf>
    <xf numFmtId="177" fontId="7" fillId="0" borderId="10" xfId="15" applyNumberFormat="1" applyFont="1" applyFill="1" applyBorder="1" applyAlignment="1">
      <alignment horizontal="center" vertical="center"/>
      <protection/>
    </xf>
    <xf numFmtId="177" fontId="11" fillId="35" borderId="10" xfId="15" applyNumberFormat="1" applyFont="1" applyFill="1" applyBorder="1" applyAlignment="1">
      <alignment horizontal="center" vertical="center" wrapText="1"/>
      <protection/>
    </xf>
    <xf numFmtId="177" fontId="11" fillId="35" borderId="10" xfId="15" applyNumberFormat="1" applyFont="1" applyFill="1" applyBorder="1" applyAlignment="1">
      <alignment horizontal="center" vertical="center"/>
      <protection/>
    </xf>
    <xf numFmtId="0" fontId="2" fillId="0" borderId="0" xfId="15" applyFont="1" applyBorder="1" applyAlignment="1">
      <alignment horizontal="left" vertical="center" wrapText="1"/>
      <protection/>
    </xf>
    <xf numFmtId="0" fontId="2" fillId="0" borderId="0" xfId="15" applyFont="1" applyBorder="1" applyAlignment="1">
      <alignment horizontal="left" vertical="center"/>
      <protection/>
    </xf>
    <xf numFmtId="0" fontId="2"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0" fontId="3" fillId="0" borderId="0" xfId="0" applyFont="1" applyFill="1" applyAlignment="1">
      <alignment horizontal="center" vertical="center"/>
    </xf>
    <xf numFmtId="0" fontId="0" fillId="35" borderId="0" xfId="0" applyFont="1" applyFill="1" applyAlignment="1">
      <alignment horizontal="right" vertical="center"/>
    </xf>
    <xf numFmtId="0" fontId="2" fillId="35" borderId="0" xfId="0" applyFont="1" applyFill="1" applyAlignment="1">
      <alignment horizontal="center" vertical="center"/>
    </xf>
    <xf numFmtId="177" fontId="0" fillId="35" borderId="10" xfId="0" applyNumberFormat="1" applyFont="1" applyFill="1" applyBorder="1" applyAlignment="1">
      <alignment horizontal="center" vertical="center" wrapText="1"/>
    </xf>
    <xf numFmtId="177" fontId="0" fillId="0" borderId="10" xfId="0" applyNumberFormat="1" applyFont="1" applyFill="1" applyBorder="1" applyAlignment="1">
      <alignment horizontal="center" vertical="center" wrapText="1"/>
    </xf>
    <xf numFmtId="177" fontId="0" fillId="35" borderId="10" xfId="0" applyNumberFormat="1" applyFont="1" applyFill="1" applyBorder="1" applyAlignment="1">
      <alignment horizontal="center" vertical="center" wrapText="1"/>
    </xf>
    <xf numFmtId="177" fontId="0" fillId="35" borderId="10" xfId="0" applyNumberFormat="1" applyFont="1" applyFill="1" applyBorder="1" applyAlignment="1">
      <alignment horizontal="center" vertical="center"/>
    </xf>
    <xf numFmtId="43" fontId="9" fillId="35" borderId="10" xfId="23" applyFont="1" applyFill="1" applyBorder="1" applyAlignment="1">
      <alignment horizontal="right" vertical="center"/>
    </xf>
    <xf numFmtId="177" fontId="9" fillId="0" borderId="10" xfId="0" applyNumberFormat="1" applyFont="1" applyFill="1" applyBorder="1" applyAlignment="1">
      <alignment horizontal="right" vertical="center"/>
    </xf>
    <xf numFmtId="176" fontId="9" fillId="35" borderId="10" xfId="0" applyNumberFormat="1" applyFont="1" applyFill="1" applyBorder="1" applyAlignment="1">
      <alignment horizontal="center" vertical="center"/>
    </xf>
    <xf numFmtId="178" fontId="9" fillId="35" borderId="10" xfId="23" applyNumberFormat="1" applyFont="1" applyFill="1" applyBorder="1" applyAlignment="1">
      <alignment horizontal="right" vertical="center"/>
    </xf>
    <xf numFmtId="178" fontId="9" fillId="0" borderId="10" xfId="0" applyNumberFormat="1" applyFont="1" applyFill="1" applyBorder="1" applyAlignment="1">
      <alignment horizontal="right" vertical="center"/>
    </xf>
    <xf numFmtId="177" fontId="9" fillId="35" borderId="10" xfId="0" applyNumberFormat="1" applyFont="1" applyFill="1" applyBorder="1" applyAlignment="1">
      <alignment horizontal="center" vertical="center" wrapText="1"/>
    </xf>
    <xf numFmtId="0" fontId="0" fillId="0" borderId="0" xfId="0" applyFont="1" applyBorder="1" applyAlignment="1">
      <alignment horizontal="left" vertical="center" wrapText="1"/>
    </xf>
    <xf numFmtId="0" fontId="0" fillId="0" borderId="0" xfId="0" applyFont="1" applyAlignment="1">
      <alignment vertical="center"/>
    </xf>
    <xf numFmtId="0" fontId="0" fillId="0" borderId="0" xfId="0" applyFont="1" applyAlignment="1">
      <alignment horizontal="right" vertical="center"/>
    </xf>
    <xf numFmtId="0" fontId="0" fillId="0" borderId="0" xfId="0" applyAlignment="1">
      <alignment vertical="center"/>
    </xf>
    <xf numFmtId="0" fontId="0" fillId="0" borderId="0" xfId="0" applyBorder="1" applyAlignment="1">
      <alignment horizontal="right" vertical="center" wrapText="1"/>
    </xf>
    <xf numFmtId="49" fontId="0" fillId="35" borderId="10" xfId="0" applyNumberFormat="1" applyFont="1" applyFill="1" applyBorder="1" applyAlignment="1">
      <alignment horizontal="center" vertical="center"/>
    </xf>
    <xf numFmtId="0" fontId="0" fillId="0" borderId="0" xfId="0" applyBorder="1" applyAlignment="1">
      <alignment horizontal="right" vertical="center"/>
    </xf>
    <xf numFmtId="0" fontId="2" fillId="35" borderId="0" xfId="15" applyFont="1" applyFill="1" applyAlignment="1">
      <alignment horizontal="left" vertical="center"/>
      <protection/>
    </xf>
    <xf numFmtId="0" fontId="0" fillId="35" borderId="0" xfId="0" applyFont="1" applyFill="1" applyBorder="1" applyAlignment="1">
      <alignment horizontal="left" vertical="center"/>
    </xf>
    <xf numFmtId="0" fontId="0" fillId="0" borderId="0" xfId="0" applyFont="1" applyBorder="1" applyAlignment="1">
      <alignment horizontal="right" vertical="center" wrapText="1"/>
    </xf>
    <xf numFmtId="0" fontId="0" fillId="0" borderId="0" xfId="15" applyFont="1" applyBorder="1" applyAlignment="1">
      <alignment horizontal="right" vertical="center"/>
      <protection/>
    </xf>
    <xf numFmtId="177" fontId="0" fillId="35" borderId="35" xfId="15" applyNumberFormat="1" applyFont="1" applyFill="1" applyBorder="1" applyAlignment="1">
      <alignment horizontal="center" vertical="center"/>
      <protection/>
    </xf>
    <xf numFmtId="177" fontId="0" fillId="35" borderId="36" xfId="15" applyNumberFormat="1" applyFont="1" applyFill="1" applyBorder="1" applyAlignment="1">
      <alignment horizontal="center" vertical="center"/>
      <protection/>
    </xf>
    <xf numFmtId="177" fontId="0" fillId="35" borderId="37" xfId="15" applyNumberFormat="1" applyFont="1" applyFill="1" applyBorder="1" applyAlignment="1">
      <alignment horizontal="center" vertical="center"/>
      <protection/>
    </xf>
    <xf numFmtId="177" fontId="0" fillId="35" borderId="25" xfId="15" applyNumberFormat="1" applyFont="1" applyFill="1" applyBorder="1" applyAlignment="1">
      <alignment horizontal="center" vertical="center"/>
      <protection/>
    </xf>
    <xf numFmtId="177" fontId="2" fillId="35" borderId="10" xfId="15" applyNumberFormat="1" applyFont="1" applyFill="1" applyBorder="1" applyAlignment="1">
      <alignment horizontal="center" vertical="center"/>
      <protection/>
    </xf>
    <xf numFmtId="177" fontId="0" fillId="35" borderId="10" xfId="15" applyNumberFormat="1" applyFont="1" applyFill="1" applyBorder="1" applyAlignment="1">
      <alignment horizontal="center" vertical="center"/>
      <protection/>
    </xf>
    <xf numFmtId="177" fontId="0" fillId="35" borderId="32" xfId="15" applyNumberFormat="1" applyFont="1" applyFill="1" applyBorder="1" applyAlignment="1">
      <alignment horizontal="center" vertical="center"/>
      <protection/>
    </xf>
    <xf numFmtId="177" fontId="12" fillId="0" borderId="25" xfId="15" applyNumberFormat="1" applyFont="1" applyFill="1" applyBorder="1" applyAlignment="1">
      <alignment horizontal="left" vertical="center"/>
      <protection/>
    </xf>
    <xf numFmtId="177" fontId="12" fillId="35" borderId="10" xfId="15" applyNumberFormat="1" applyFont="1" applyFill="1" applyBorder="1" applyAlignment="1">
      <alignment horizontal="center" vertical="center"/>
      <protection/>
    </xf>
    <xf numFmtId="177" fontId="12" fillId="0" borderId="10" xfId="15" applyNumberFormat="1" applyFont="1" applyFill="1" applyBorder="1" applyAlignment="1">
      <alignment horizontal="right" vertical="center"/>
      <protection/>
    </xf>
    <xf numFmtId="177" fontId="12" fillId="35" borderId="10" xfId="15" applyNumberFormat="1" applyFont="1" applyFill="1" applyBorder="1" applyAlignment="1">
      <alignment horizontal="left" vertical="center"/>
      <protection/>
    </xf>
    <xf numFmtId="177" fontId="12" fillId="0" borderId="32" xfId="15" applyNumberFormat="1" applyFont="1" applyFill="1" applyBorder="1" applyAlignment="1">
      <alignment horizontal="right" vertical="center"/>
      <protection/>
    </xf>
    <xf numFmtId="177" fontId="12" fillId="35" borderId="25" xfId="15" applyNumberFormat="1" applyFont="1" applyFill="1" applyBorder="1" applyAlignment="1">
      <alignment horizontal="left" vertical="center"/>
      <protection/>
    </xf>
    <xf numFmtId="177" fontId="0" fillId="0" borderId="10" xfId="15" applyNumberFormat="1" applyFont="1" applyFill="1" applyBorder="1" applyAlignment="1">
      <alignment horizontal="left" vertical="center"/>
      <protection/>
    </xf>
    <xf numFmtId="177" fontId="12" fillId="0" borderId="10" xfId="15" applyNumberFormat="1" applyFont="1" applyFill="1" applyBorder="1" applyAlignment="1">
      <alignment horizontal="left" vertical="center"/>
      <protection/>
    </xf>
    <xf numFmtId="177" fontId="12" fillId="0" borderId="18" xfId="15" applyNumberFormat="1" applyFont="1" applyFill="1" applyBorder="1" applyAlignment="1">
      <alignment horizontal="left" vertical="center"/>
      <protection/>
    </xf>
    <xf numFmtId="177" fontId="12" fillId="0" borderId="38" xfId="15" applyNumberFormat="1" applyFont="1" applyFill="1" applyBorder="1" applyAlignment="1">
      <alignment horizontal="right" vertical="center"/>
      <protection/>
    </xf>
    <xf numFmtId="177" fontId="12" fillId="0" borderId="38" xfId="15" applyNumberFormat="1" applyFont="1" applyFill="1" applyBorder="1" applyAlignment="1">
      <alignment horizontal="center" vertical="center"/>
      <protection/>
    </xf>
    <xf numFmtId="177" fontId="13" fillId="0" borderId="25" xfId="15" applyNumberFormat="1" applyFont="1" applyFill="1" applyBorder="1" applyAlignment="1">
      <alignment horizontal="center" vertical="center"/>
      <protection/>
    </xf>
    <xf numFmtId="177" fontId="13" fillId="0" borderId="10" xfId="15" applyNumberFormat="1" applyFont="1" applyFill="1" applyBorder="1" applyAlignment="1">
      <alignment horizontal="right" vertical="center"/>
      <protection/>
    </xf>
    <xf numFmtId="177" fontId="13" fillId="0" borderId="18" xfId="15" applyNumberFormat="1" applyFont="1" applyFill="1" applyBorder="1" applyAlignment="1">
      <alignment horizontal="center" vertical="center"/>
      <protection/>
    </xf>
    <xf numFmtId="177" fontId="13" fillId="0" borderId="38" xfId="15" applyNumberFormat="1" applyFont="1" applyFill="1" applyBorder="1" applyAlignment="1">
      <alignment vertical="center"/>
      <protection/>
    </xf>
    <xf numFmtId="177" fontId="12" fillId="0" borderId="38" xfId="15" applyNumberFormat="1" applyFont="1" applyFill="1" applyBorder="1" applyAlignment="1">
      <alignment vertical="center"/>
      <protection/>
    </xf>
    <xf numFmtId="177" fontId="12" fillId="0" borderId="39" xfId="15" applyNumberFormat="1" applyFont="1" applyFill="1" applyBorder="1" applyAlignment="1">
      <alignment horizontal="left" vertical="center"/>
      <protection/>
    </xf>
    <xf numFmtId="177" fontId="12" fillId="0" borderId="17" xfId="15" applyNumberFormat="1" applyFont="1" applyFill="1" applyBorder="1" applyAlignment="1">
      <alignment horizontal="right" vertical="center"/>
      <protection/>
    </xf>
    <xf numFmtId="177" fontId="12" fillId="0" borderId="40" xfId="15" applyNumberFormat="1" applyFont="1" applyFill="1" applyBorder="1" applyAlignment="1">
      <alignment horizontal="left" vertical="center"/>
      <protection/>
    </xf>
    <xf numFmtId="177" fontId="12" fillId="0" borderId="41" xfId="15" applyNumberFormat="1" applyFont="1" applyFill="1" applyBorder="1" applyAlignment="1">
      <alignment vertical="center"/>
      <protection/>
    </xf>
    <xf numFmtId="177" fontId="13" fillId="35" borderId="42" xfId="15" applyNumberFormat="1" applyFont="1" applyFill="1" applyBorder="1" applyAlignment="1">
      <alignment horizontal="center" vertical="center"/>
      <protection/>
    </xf>
    <xf numFmtId="177" fontId="13" fillId="0" borderId="27" xfId="15" applyNumberFormat="1" applyFont="1" applyFill="1" applyBorder="1" applyAlignment="1">
      <alignment horizontal="right" vertical="center"/>
      <protection/>
    </xf>
    <xf numFmtId="177" fontId="13" fillId="35" borderId="33" xfId="15" applyNumberFormat="1" applyFont="1" applyFill="1" applyBorder="1" applyAlignment="1">
      <alignment horizontal="center" vertical="center"/>
      <protection/>
    </xf>
    <xf numFmtId="177" fontId="13" fillId="0" borderId="43" xfId="15" applyNumberFormat="1" applyFont="1" applyFill="1" applyBorder="1" applyAlignment="1">
      <alignment vertical="center"/>
      <protection/>
    </xf>
    <xf numFmtId="0" fontId="2" fillId="0" borderId="28" xfId="15" applyFont="1" applyBorder="1" applyAlignment="1">
      <alignment horizontal="left" vertical="center" wrapText="1"/>
      <protection/>
    </xf>
    <xf numFmtId="0" fontId="2" fillId="0" borderId="28" xfId="15" applyFont="1" applyBorder="1" applyAlignment="1">
      <alignment horizontal="left" vertical="center"/>
      <protection/>
    </xf>
    <xf numFmtId="177" fontId="0" fillId="35" borderId="35" xfId="15" applyNumberFormat="1" applyFont="1" applyFill="1" applyBorder="1" applyAlignment="1" quotePrefix="1">
      <alignment horizontal="center" vertical="center"/>
      <protection/>
    </xf>
    <xf numFmtId="177" fontId="0" fillId="35" borderId="36" xfId="15" applyNumberFormat="1" applyFont="1" applyFill="1" applyBorder="1" applyAlignment="1" quotePrefix="1">
      <alignment horizontal="center" vertical="center"/>
      <protection/>
    </xf>
    <xf numFmtId="177" fontId="0" fillId="35" borderId="25" xfId="15" applyNumberFormat="1" applyFont="1" applyFill="1" applyBorder="1" applyAlignment="1" quotePrefix="1">
      <alignment horizontal="center" vertical="center"/>
      <protection/>
    </xf>
    <xf numFmtId="177" fontId="2" fillId="35" borderId="10" xfId="15" applyNumberFormat="1" applyFont="1" applyFill="1" applyBorder="1" applyAlignment="1" quotePrefix="1">
      <alignment horizontal="center" vertical="center"/>
      <protection/>
    </xf>
    <xf numFmtId="177" fontId="0" fillId="35" borderId="10" xfId="15" applyNumberFormat="1" applyFont="1" applyFill="1" applyBorder="1" applyAlignment="1" quotePrefix="1">
      <alignment horizontal="center" vertical="center"/>
      <protection/>
    </xf>
    <xf numFmtId="177" fontId="0" fillId="35" borderId="32" xfId="15" applyNumberFormat="1" applyFont="1" applyFill="1" applyBorder="1" applyAlignment="1" quotePrefix="1">
      <alignment horizontal="center" vertical="center"/>
      <protection/>
    </xf>
    <xf numFmtId="177" fontId="12" fillId="0" borderId="25" xfId="15" applyNumberFormat="1" applyFont="1" applyFill="1" applyBorder="1" applyAlignment="1" quotePrefix="1">
      <alignment horizontal="left" vertical="center"/>
      <protection/>
    </xf>
    <xf numFmtId="177" fontId="12" fillId="35" borderId="10" xfId="15" applyNumberFormat="1" applyFont="1" applyFill="1" applyBorder="1" applyAlignment="1" quotePrefix="1">
      <alignment horizontal="center" vertical="center"/>
      <protection/>
    </xf>
    <xf numFmtId="177" fontId="12" fillId="35" borderId="10" xfId="15" applyNumberFormat="1" applyFont="1" applyFill="1" applyBorder="1" applyAlignment="1" quotePrefix="1">
      <alignment horizontal="left" vertical="center"/>
      <protection/>
    </xf>
    <xf numFmtId="177" fontId="13" fillId="0" borderId="25" xfId="15" applyNumberFormat="1" applyFont="1" applyFill="1" applyBorder="1" applyAlignment="1" quotePrefix="1">
      <alignment horizontal="center" vertical="center"/>
      <protection/>
    </xf>
    <xf numFmtId="177" fontId="13" fillId="0" borderId="18" xfId="15" applyNumberFormat="1" applyFont="1" applyFill="1" applyBorder="1" applyAlignment="1" quotePrefix="1">
      <alignment horizontal="center" vertical="center"/>
      <protection/>
    </xf>
    <xf numFmtId="177" fontId="13" fillId="35" borderId="42" xfId="15" applyNumberFormat="1" applyFont="1" applyFill="1" applyBorder="1" applyAlignment="1" quotePrefix="1">
      <alignment horizontal="center" vertical="center"/>
      <protection/>
    </xf>
    <xf numFmtId="177" fontId="13" fillId="35" borderId="33" xfId="15" applyNumberFormat="1" applyFont="1" applyFill="1" applyBorder="1" applyAlignment="1" quotePrefix="1">
      <alignment horizontal="center" vertical="center"/>
      <protection/>
    </xf>
    <xf numFmtId="177" fontId="0" fillId="35" borderId="10" xfId="0" applyNumberFormat="1" applyFont="1" applyFill="1" applyBorder="1" applyAlignment="1" quotePrefix="1">
      <alignment horizontal="center" vertical="center" wrapText="1"/>
    </xf>
    <xf numFmtId="177" fontId="0" fillId="0" borderId="10" xfId="0" applyNumberFormat="1" applyFont="1" applyFill="1" applyBorder="1" applyAlignment="1" quotePrefix="1">
      <alignment horizontal="center" vertical="center" wrapText="1"/>
    </xf>
    <xf numFmtId="177" fontId="0" fillId="35" borderId="10" xfId="0" applyNumberFormat="1" applyFont="1" applyFill="1" applyBorder="1" applyAlignment="1" quotePrefix="1">
      <alignment horizontal="center" vertical="center"/>
    </xf>
    <xf numFmtId="177" fontId="7" fillId="35" borderId="10" xfId="0" applyNumberFormat="1" applyFont="1" applyFill="1" applyBorder="1" applyAlignment="1" quotePrefix="1">
      <alignment horizontal="center" vertical="center" wrapText="1"/>
    </xf>
    <xf numFmtId="177" fontId="7" fillId="35" borderId="10" xfId="15" applyNumberFormat="1" applyFont="1" applyFill="1" applyBorder="1" applyAlignment="1" quotePrefix="1">
      <alignment horizontal="center" vertical="center"/>
      <protection/>
    </xf>
    <xf numFmtId="177" fontId="7" fillId="0" borderId="10" xfId="15" applyNumberFormat="1" applyFont="1" applyFill="1" applyBorder="1" applyAlignment="1" quotePrefix="1">
      <alignment horizontal="left" vertical="center" wrapText="1"/>
      <protection/>
    </xf>
    <xf numFmtId="177" fontId="7" fillId="35" borderId="10" xfId="15" applyNumberFormat="1" applyFont="1" applyFill="1" applyBorder="1" applyAlignment="1" quotePrefix="1">
      <alignment horizontal="left" vertical="center"/>
      <protection/>
    </xf>
    <xf numFmtId="177" fontId="11" fillId="0" borderId="10" xfId="15" applyNumberFormat="1" applyFont="1" applyFill="1" applyBorder="1" applyAlignment="1" quotePrefix="1">
      <alignment horizontal="center" vertical="center" wrapText="1"/>
      <protection/>
    </xf>
    <xf numFmtId="177" fontId="11" fillId="0" borderId="10" xfId="15" applyNumberFormat="1" applyFont="1" applyFill="1" applyBorder="1" applyAlignment="1" quotePrefix="1">
      <alignment horizontal="center" vertical="center"/>
      <protection/>
    </xf>
    <xf numFmtId="177" fontId="11" fillId="35" borderId="10" xfId="15" applyNumberFormat="1" applyFont="1" applyFill="1" applyBorder="1" applyAlignment="1" quotePrefix="1">
      <alignment horizontal="center" vertical="center" wrapText="1"/>
      <protection/>
    </xf>
    <xf numFmtId="177" fontId="11" fillId="35" borderId="10" xfId="15" applyNumberFormat="1" applyFont="1" applyFill="1" applyBorder="1" applyAlignment="1" quotePrefix="1">
      <alignment horizontal="center" vertical="center"/>
      <protection/>
    </xf>
  </cellXfs>
  <cellStyles count="68">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好_出版署2010年度中央部门决算草案" xfId="51"/>
    <cellStyle name="适中" xfId="52"/>
    <cellStyle name="20% - 强调文字颜色 5" xfId="53"/>
    <cellStyle name="强调文字颜色 1" xfId="54"/>
    <cellStyle name="20% - 强调文字颜色 1" xfId="55"/>
    <cellStyle name="40% - 强调文字颜色 1" xfId="56"/>
    <cellStyle name="20% - 强调文字颜色 2" xfId="57"/>
    <cellStyle name="常规_事业单位部门决算报表（讨论稿）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差_全国友协2010年度中央部门决算（草案）" xfId="71"/>
    <cellStyle name="常规 4" xfId="72"/>
    <cellStyle name="差_司法部2010年度中央部门决算（草案）报" xfId="73"/>
    <cellStyle name="常规 2" xfId="74"/>
    <cellStyle name="常规 3" xfId="75"/>
    <cellStyle name="常规 5" xfId="76"/>
    <cellStyle name="常规 7" xfId="77"/>
    <cellStyle name="好_5.中央部门决算（草案)-1" xfId="78"/>
    <cellStyle name="好_全国友协2010年度中央部门决算（草案）" xfId="79"/>
    <cellStyle name="好_司法部2010年度中央部门决算（草案）报" xfId="80"/>
    <cellStyle name="样式 1"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4"/>
  <sheetViews>
    <sheetView zoomScaleSheetLayoutView="100" workbookViewId="0" topLeftCell="A1">
      <selection activeCell="C30" sqref="C30"/>
    </sheetView>
  </sheetViews>
  <sheetFormatPr defaultColWidth="9.00390625" defaultRowHeight="14.25"/>
  <cols>
    <col min="1" max="1" width="24.625" style="83" customWidth="1"/>
    <col min="2" max="2" width="4.00390625" style="83" customWidth="1"/>
    <col min="3" max="3" width="11.375" style="83" customWidth="1"/>
    <col min="4" max="4" width="25.125" style="83" customWidth="1"/>
    <col min="5" max="5" width="3.50390625" style="83" customWidth="1"/>
    <col min="6" max="6" width="11.50390625" style="83" customWidth="1"/>
    <col min="7" max="8" width="9.00390625" style="84" customWidth="1"/>
    <col min="9" max="16384" width="9.00390625" style="83" customWidth="1"/>
  </cols>
  <sheetData>
    <row r="1" spans="1:7" ht="14.25">
      <c r="A1" s="85"/>
      <c r="B1" s="86"/>
      <c r="C1" s="86"/>
      <c r="D1" s="86"/>
      <c r="E1" s="86"/>
      <c r="F1" s="86"/>
      <c r="G1" s="135"/>
    </row>
    <row r="2" spans="1:8" s="81" customFormat="1" ht="18" customHeight="1">
      <c r="A2" s="87" t="s">
        <v>0</v>
      </c>
      <c r="B2" s="87"/>
      <c r="C2" s="87"/>
      <c r="D2" s="87"/>
      <c r="E2" s="87"/>
      <c r="F2" s="87"/>
      <c r="G2" s="108"/>
      <c r="H2" s="108"/>
    </row>
    <row r="3" spans="1:7" ht="9.75" customHeight="1">
      <c r="A3" s="88"/>
      <c r="B3" s="88"/>
      <c r="C3" s="88"/>
      <c r="D3" s="88"/>
      <c r="E3" s="88"/>
      <c r="F3" s="23" t="s">
        <v>1</v>
      </c>
      <c r="G3" s="135"/>
    </row>
    <row r="4" spans="1:7" ht="15" customHeight="1">
      <c r="A4" s="132" t="s">
        <v>2</v>
      </c>
      <c r="B4" s="88"/>
      <c r="C4" s="88"/>
      <c r="D4" s="88"/>
      <c r="E4" s="88"/>
      <c r="F4" s="23" t="s">
        <v>3</v>
      </c>
      <c r="G4" s="135"/>
    </row>
    <row r="5" spans="1:8" s="82" customFormat="1" ht="18" customHeight="1">
      <c r="A5" s="169" t="s">
        <v>4</v>
      </c>
      <c r="B5" s="137"/>
      <c r="C5" s="137"/>
      <c r="D5" s="170" t="s">
        <v>5</v>
      </c>
      <c r="E5" s="137"/>
      <c r="F5" s="138"/>
      <c r="G5" s="109"/>
      <c r="H5" s="109"/>
    </row>
    <row r="6" spans="1:8" s="82" customFormat="1" ht="18" customHeight="1">
      <c r="A6" s="171" t="s">
        <v>6</v>
      </c>
      <c r="B6" s="172" t="s">
        <v>7</v>
      </c>
      <c r="C6" s="141" t="s">
        <v>8</v>
      </c>
      <c r="D6" s="173" t="s">
        <v>6</v>
      </c>
      <c r="E6" s="172" t="s">
        <v>7</v>
      </c>
      <c r="F6" s="142" t="s">
        <v>8</v>
      </c>
      <c r="G6" s="109"/>
      <c r="H6" s="109"/>
    </row>
    <row r="7" spans="1:8" s="82" customFormat="1" ht="18" customHeight="1">
      <c r="A7" s="171" t="s">
        <v>9</v>
      </c>
      <c r="B7" s="141"/>
      <c r="C7" s="173" t="s">
        <v>10</v>
      </c>
      <c r="D7" s="173" t="s">
        <v>9</v>
      </c>
      <c r="E7" s="141"/>
      <c r="F7" s="174" t="s">
        <v>11</v>
      </c>
      <c r="G7" s="109"/>
      <c r="H7" s="109"/>
    </row>
    <row r="8" spans="1:8" s="82" customFormat="1" ht="18" customHeight="1">
      <c r="A8" s="175" t="s">
        <v>12</v>
      </c>
      <c r="B8" s="176" t="s">
        <v>10</v>
      </c>
      <c r="C8" s="145">
        <f>1436.71+809.33</f>
        <v>2246.04</v>
      </c>
      <c r="D8" s="177" t="s">
        <v>13</v>
      </c>
      <c r="E8" s="176" t="s">
        <v>14</v>
      </c>
      <c r="F8" s="147">
        <f>1425.17+1720.07</f>
        <v>3145.24</v>
      </c>
      <c r="G8" s="109"/>
      <c r="H8" s="109"/>
    </row>
    <row r="9" spans="1:8" s="82" customFormat="1" ht="18" customHeight="1">
      <c r="A9" s="148" t="s">
        <v>15</v>
      </c>
      <c r="B9" s="176" t="s">
        <v>11</v>
      </c>
      <c r="C9" s="145">
        <v>0</v>
      </c>
      <c r="D9" s="177" t="s">
        <v>16</v>
      </c>
      <c r="E9" s="176" t="s">
        <v>17</v>
      </c>
      <c r="F9" s="147">
        <v>0</v>
      </c>
      <c r="G9" s="109"/>
      <c r="H9" s="109"/>
    </row>
    <row r="10" spans="1:8" s="82" customFormat="1" ht="18" customHeight="1">
      <c r="A10" s="148" t="s">
        <v>18</v>
      </c>
      <c r="B10" s="176" t="s">
        <v>19</v>
      </c>
      <c r="C10" s="145">
        <v>1197.4</v>
      </c>
      <c r="D10" s="177" t="s">
        <v>20</v>
      </c>
      <c r="E10" s="176" t="s">
        <v>21</v>
      </c>
      <c r="F10" s="147">
        <v>0</v>
      </c>
      <c r="G10" s="109"/>
      <c r="H10" s="109"/>
    </row>
    <row r="11" spans="1:8" s="82" customFormat="1" ht="18" customHeight="1">
      <c r="A11" s="148" t="s">
        <v>22</v>
      </c>
      <c r="B11" s="176" t="s">
        <v>23</v>
      </c>
      <c r="C11" s="145">
        <v>0</v>
      </c>
      <c r="D11" s="177" t="s">
        <v>24</v>
      </c>
      <c r="E11" s="176" t="s">
        <v>25</v>
      </c>
      <c r="F11" s="147">
        <f>10+7.97</f>
        <v>17.97</v>
      </c>
      <c r="G11" s="109"/>
      <c r="H11" s="109"/>
    </row>
    <row r="12" spans="1:8" s="82" customFormat="1" ht="18" customHeight="1">
      <c r="A12" s="148" t="s">
        <v>26</v>
      </c>
      <c r="B12" s="176" t="s">
        <v>27</v>
      </c>
      <c r="C12" s="145">
        <v>0</v>
      </c>
      <c r="D12" s="177" t="s">
        <v>28</v>
      </c>
      <c r="E12" s="176" t="s">
        <v>29</v>
      </c>
      <c r="F12" s="147">
        <f>15+12.8</f>
        <v>27.8</v>
      </c>
      <c r="G12" s="109"/>
      <c r="H12" s="109"/>
    </row>
    <row r="13" spans="1:8" s="82" customFormat="1" ht="18" customHeight="1">
      <c r="A13" s="148" t="s">
        <v>30</v>
      </c>
      <c r="B13" s="176" t="s">
        <v>31</v>
      </c>
      <c r="C13" s="145">
        <f>10.56+156.6</f>
        <v>167.16</v>
      </c>
      <c r="D13" s="177" t="s">
        <v>32</v>
      </c>
      <c r="E13" s="176" t="s">
        <v>33</v>
      </c>
      <c r="F13" s="147">
        <v>0</v>
      </c>
      <c r="G13" s="109"/>
      <c r="H13" s="109"/>
    </row>
    <row r="14" spans="1:8" s="82" customFormat="1" ht="18" customHeight="1">
      <c r="A14" s="148"/>
      <c r="B14" s="176" t="s">
        <v>34</v>
      </c>
      <c r="C14" s="145"/>
      <c r="D14" s="149" t="s">
        <v>35</v>
      </c>
      <c r="E14" s="176" t="s">
        <v>36</v>
      </c>
      <c r="F14" s="147">
        <v>22.51</v>
      </c>
      <c r="G14" s="109"/>
      <c r="H14" s="109"/>
    </row>
    <row r="15" spans="1:8" s="82" customFormat="1" ht="18" customHeight="1">
      <c r="A15" s="143"/>
      <c r="B15" s="176" t="s">
        <v>37</v>
      </c>
      <c r="C15" s="150"/>
      <c r="D15" s="151" t="s">
        <v>38</v>
      </c>
      <c r="E15" s="176" t="s">
        <v>39</v>
      </c>
      <c r="F15" s="152">
        <f>11.76+65.99</f>
        <v>77.75</v>
      </c>
      <c r="G15" s="109"/>
      <c r="H15" s="109"/>
    </row>
    <row r="16" spans="1:8" s="82" customFormat="1" ht="18" customHeight="1">
      <c r="A16" s="143"/>
      <c r="B16" s="176" t="s">
        <v>40</v>
      </c>
      <c r="C16" s="150"/>
      <c r="D16" s="151" t="s">
        <v>41</v>
      </c>
      <c r="E16" s="144"/>
      <c r="F16" s="152">
        <f>264.69+54.64</f>
        <v>319.33</v>
      </c>
      <c r="G16" s="109"/>
      <c r="H16" s="109"/>
    </row>
    <row r="17" spans="1:8" s="82" customFormat="1" ht="18" customHeight="1">
      <c r="A17" s="143"/>
      <c r="B17" s="176" t="s">
        <v>42</v>
      </c>
      <c r="C17" s="150"/>
      <c r="D17" s="151"/>
      <c r="E17" s="144"/>
      <c r="F17" s="153"/>
      <c r="G17" s="109"/>
      <c r="H17" s="109"/>
    </row>
    <row r="18" spans="1:8" s="82" customFormat="1" ht="18" customHeight="1">
      <c r="A18" s="178" t="s">
        <v>43</v>
      </c>
      <c r="B18" s="176" t="s">
        <v>44</v>
      </c>
      <c r="C18" s="155">
        <f>C8+C13+C10</f>
        <v>3610.6</v>
      </c>
      <c r="D18" s="179" t="s">
        <v>45</v>
      </c>
      <c r="E18" s="176" t="s">
        <v>46</v>
      </c>
      <c r="F18" s="157">
        <f>SUM(F8:F16)</f>
        <v>3610.6</v>
      </c>
      <c r="G18" s="109"/>
      <c r="H18" s="109"/>
    </row>
    <row r="19" spans="1:8" s="82" customFormat="1" ht="18" customHeight="1">
      <c r="A19" s="143" t="s">
        <v>47</v>
      </c>
      <c r="B19" s="176" t="s">
        <v>48</v>
      </c>
      <c r="C19" s="145">
        <v>0</v>
      </c>
      <c r="D19" s="151" t="s">
        <v>49</v>
      </c>
      <c r="E19" s="176" t="s">
        <v>50</v>
      </c>
      <c r="F19" s="158">
        <v>0</v>
      </c>
      <c r="G19" s="109"/>
      <c r="H19" s="109"/>
    </row>
    <row r="20" spans="1:8" s="82" customFormat="1" ht="18" customHeight="1">
      <c r="A20" s="143" t="s">
        <v>51</v>
      </c>
      <c r="B20" s="176" t="s">
        <v>52</v>
      </c>
      <c r="C20" s="145">
        <v>0</v>
      </c>
      <c r="D20" s="151" t="s">
        <v>53</v>
      </c>
      <c r="E20" s="176" t="s">
        <v>54</v>
      </c>
      <c r="F20" s="158">
        <v>0</v>
      </c>
      <c r="G20" s="109"/>
      <c r="H20" s="109"/>
    </row>
    <row r="21" spans="1:8" s="82" customFormat="1" ht="18" customHeight="1">
      <c r="A21" s="159"/>
      <c r="B21" s="176" t="s">
        <v>14</v>
      </c>
      <c r="C21" s="160"/>
      <c r="D21" s="161"/>
      <c r="E21" s="176" t="s">
        <v>55</v>
      </c>
      <c r="F21" s="162"/>
      <c r="G21" s="109"/>
      <c r="H21" s="109"/>
    </row>
    <row r="22" spans="1:7" ht="18" customHeight="1">
      <c r="A22" s="180" t="s">
        <v>56</v>
      </c>
      <c r="B22" s="176" t="s">
        <v>17</v>
      </c>
      <c r="C22" s="164">
        <f>C18</f>
        <v>3610.6</v>
      </c>
      <c r="D22" s="181" t="s">
        <v>56</v>
      </c>
      <c r="E22" s="176" t="s">
        <v>57</v>
      </c>
      <c r="F22" s="166">
        <f>F18</f>
        <v>3610.6</v>
      </c>
      <c r="G22" s="135"/>
    </row>
    <row r="23" spans="1:7" ht="18" customHeight="1">
      <c r="A23" s="167" t="s">
        <v>58</v>
      </c>
      <c r="B23" s="168"/>
      <c r="C23" s="168"/>
      <c r="D23" s="168"/>
      <c r="E23" s="168"/>
      <c r="F23" s="168"/>
      <c r="G23" s="135"/>
    </row>
    <row r="24" spans="1:7" ht="14.25">
      <c r="A24" s="86"/>
      <c r="B24" s="86"/>
      <c r="C24" s="86"/>
      <c r="D24" s="86"/>
      <c r="E24" s="86"/>
      <c r="F24" s="86"/>
      <c r="G24" s="135"/>
    </row>
  </sheetData>
  <sheetProtection/>
  <mergeCells count="4">
    <mergeCell ref="A2:F2"/>
    <mergeCell ref="A5:C5"/>
    <mergeCell ref="D5:F5"/>
    <mergeCell ref="A23:F23"/>
  </mergeCells>
  <printOptions horizontalCentered="1"/>
  <pageMargins left="0.35" right="0.35" top="0.59" bottom="0.79" header="0.51" footer="0.2"/>
  <pageSetup fitToHeight="1" fitToWidth="1" horizontalDpi="300" verticalDpi="300" orientation="portrait" paperSize="9"/>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47"/>
  <sheetViews>
    <sheetView zoomScaleSheetLayoutView="160" workbookViewId="0" topLeftCell="A13">
      <selection activeCell="L13" sqref="L13"/>
    </sheetView>
  </sheetViews>
  <sheetFormatPr defaultColWidth="9.00390625" defaultRowHeight="14.25"/>
  <cols>
    <col min="1" max="1" width="3.75390625" style="4" customWidth="1"/>
    <col min="2" max="2" width="2.625" style="4" customWidth="1"/>
    <col min="3" max="3" width="20.375" style="4" customWidth="1"/>
    <col min="4" max="10" width="8.875" style="4" customWidth="1"/>
    <col min="11" max="16384" width="9.00390625" style="4" customWidth="1"/>
  </cols>
  <sheetData>
    <row r="1" spans="1:10" s="110" customFormat="1" ht="21.75">
      <c r="A1" s="112" t="s">
        <v>59</v>
      </c>
      <c r="B1" s="112"/>
      <c r="C1" s="112"/>
      <c r="D1" s="112"/>
      <c r="E1" s="112"/>
      <c r="F1" s="112"/>
      <c r="G1" s="112"/>
      <c r="H1" s="112"/>
      <c r="I1" s="112"/>
      <c r="J1" s="112"/>
    </row>
    <row r="2" spans="1:11" ht="14.25">
      <c r="A2" s="113"/>
      <c r="B2" s="113"/>
      <c r="C2" s="113"/>
      <c r="D2" s="113"/>
      <c r="E2" s="113"/>
      <c r="F2" s="113"/>
      <c r="G2" s="113"/>
      <c r="H2" s="113"/>
      <c r="I2" s="113"/>
      <c r="J2" s="23" t="s">
        <v>60</v>
      </c>
      <c r="K2" s="127"/>
    </row>
    <row r="3" spans="1:11" ht="14.25">
      <c r="A3" s="132" t="s">
        <v>61</v>
      </c>
      <c r="B3" s="133" t="s">
        <v>62</v>
      </c>
      <c r="C3" s="133"/>
      <c r="D3" s="113"/>
      <c r="E3" s="113"/>
      <c r="F3" s="114"/>
      <c r="G3" s="113"/>
      <c r="H3" s="113"/>
      <c r="I3" s="113"/>
      <c r="J3" s="23" t="s">
        <v>3</v>
      </c>
      <c r="K3" s="127"/>
    </row>
    <row r="4" spans="1:11" s="111" customFormat="1" ht="22.5" customHeight="1">
      <c r="A4" s="182" t="s">
        <v>6</v>
      </c>
      <c r="B4" s="115"/>
      <c r="C4" s="115"/>
      <c r="D4" s="182" t="s">
        <v>43</v>
      </c>
      <c r="E4" s="183" t="s">
        <v>63</v>
      </c>
      <c r="F4" s="182" t="s">
        <v>64</v>
      </c>
      <c r="G4" s="182" t="s">
        <v>65</v>
      </c>
      <c r="H4" s="182" t="s">
        <v>66</v>
      </c>
      <c r="I4" s="182" t="s">
        <v>67</v>
      </c>
      <c r="J4" s="182" t="s">
        <v>68</v>
      </c>
      <c r="K4" s="134"/>
    </row>
    <row r="5" spans="1:11" s="111" customFormat="1" ht="22.5" customHeight="1">
      <c r="A5" s="117" t="s">
        <v>69</v>
      </c>
      <c r="B5" s="115"/>
      <c r="C5" s="182" t="s">
        <v>70</v>
      </c>
      <c r="D5" s="115"/>
      <c r="E5" s="116"/>
      <c r="F5" s="115"/>
      <c r="G5" s="115"/>
      <c r="H5" s="115"/>
      <c r="I5" s="115"/>
      <c r="J5" s="115"/>
      <c r="K5" s="134"/>
    </row>
    <row r="6" spans="1:11" s="111" customFormat="1" ht="22.5" customHeight="1">
      <c r="A6" s="115"/>
      <c r="B6" s="115"/>
      <c r="C6" s="115"/>
      <c r="D6" s="115"/>
      <c r="E6" s="116"/>
      <c r="F6" s="115"/>
      <c r="G6" s="115"/>
      <c r="H6" s="115"/>
      <c r="I6" s="115"/>
      <c r="J6" s="115"/>
      <c r="K6" s="134"/>
    </row>
    <row r="7" spans="1:11" ht="22.5" customHeight="1">
      <c r="A7" s="184" t="s">
        <v>71</v>
      </c>
      <c r="B7" s="118"/>
      <c r="C7" s="118"/>
      <c r="D7" s="184" t="s">
        <v>10</v>
      </c>
      <c r="E7" s="184" t="s">
        <v>11</v>
      </c>
      <c r="F7" s="184" t="s">
        <v>19</v>
      </c>
      <c r="G7" s="184" t="s">
        <v>23</v>
      </c>
      <c r="H7" s="184" t="s">
        <v>27</v>
      </c>
      <c r="I7" s="184" t="s">
        <v>31</v>
      </c>
      <c r="J7" s="130" t="s">
        <v>34</v>
      </c>
      <c r="K7" s="79"/>
    </row>
    <row r="8" spans="1:11" ht="22.5" customHeight="1">
      <c r="A8" s="184" t="s">
        <v>56</v>
      </c>
      <c r="B8" s="118"/>
      <c r="C8" s="118"/>
      <c r="D8" s="119">
        <f>2017.29+1593.31</f>
        <v>3610.6</v>
      </c>
      <c r="E8" s="119">
        <f>809.33+1436.71</f>
        <v>2246.04</v>
      </c>
      <c r="F8" s="120">
        <v>0</v>
      </c>
      <c r="G8" s="120">
        <f>1197.4</f>
        <v>1197.4</v>
      </c>
      <c r="H8" s="120">
        <v>0</v>
      </c>
      <c r="I8" s="120">
        <v>0</v>
      </c>
      <c r="J8" s="120">
        <f>10.56+156.6</f>
        <v>167.16</v>
      </c>
      <c r="K8" s="79"/>
    </row>
    <row r="9" spans="1:11" ht="19.5" customHeight="1">
      <c r="A9" s="121">
        <v>201</v>
      </c>
      <c r="B9" s="121"/>
      <c r="C9" s="77" t="s">
        <v>72</v>
      </c>
      <c r="D9" s="122">
        <f>1425.17+1720.07</f>
        <v>3145.24</v>
      </c>
      <c r="E9" s="122">
        <f>1282.57+603.91</f>
        <v>1886.48</v>
      </c>
      <c r="F9" s="122">
        <v>0</v>
      </c>
      <c r="G9" s="122">
        <v>1105.6</v>
      </c>
      <c r="H9" s="122">
        <v>0</v>
      </c>
      <c r="I9" s="122">
        <v>0</v>
      </c>
      <c r="J9" s="122">
        <f>142.6+10.56</f>
        <v>153.16</v>
      </c>
      <c r="K9" s="79"/>
    </row>
    <row r="10" spans="1:11" ht="19.5" customHeight="1">
      <c r="A10" s="121">
        <v>20125</v>
      </c>
      <c r="B10" s="121"/>
      <c r="C10" s="77" t="s">
        <v>73</v>
      </c>
      <c r="D10" s="122">
        <v>5</v>
      </c>
      <c r="E10" s="122">
        <v>5</v>
      </c>
      <c r="F10" s="122">
        <v>0</v>
      </c>
      <c r="G10" s="122">
        <v>0</v>
      </c>
      <c r="H10" s="122">
        <v>0</v>
      </c>
      <c r="I10" s="122">
        <v>0</v>
      </c>
      <c r="J10" s="122">
        <v>0</v>
      </c>
      <c r="K10" s="79"/>
    </row>
    <row r="11" spans="1:11" ht="19.5" customHeight="1">
      <c r="A11" s="121">
        <v>2012505</v>
      </c>
      <c r="B11" s="121"/>
      <c r="C11" s="77" t="s">
        <v>74</v>
      </c>
      <c r="D11" s="122">
        <v>5</v>
      </c>
      <c r="E11" s="122">
        <v>5</v>
      </c>
      <c r="F11" s="123">
        <v>0</v>
      </c>
      <c r="G11" s="123">
        <v>0</v>
      </c>
      <c r="H11" s="123">
        <v>0</v>
      </c>
      <c r="I11" s="122">
        <v>0</v>
      </c>
      <c r="J11" s="123">
        <v>0</v>
      </c>
      <c r="K11" s="79"/>
    </row>
    <row r="12" spans="1:11" ht="19.5" customHeight="1">
      <c r="A12" s="121">
        <v>20129</v>
      </c>
      <c r="B12" s="121"/>
      <c r="C12" s="77" t="s">
        <v>75</v>
      </c>
      <c r="D12" s="122">
        <f>848.74+1718.07</f>
        <v>2566.81</v>
      </c>
      <c r="E12" s="122">
        <f>706.14+601.91</f>
        <v>1308.05</v>
      </c>
      <c r="F12" s="122">
        <v>0</v>
      </c>
      <c r="G12" s="122">
        <v>1105.6</v>
      </c>
      <c r="H12" s="122">
        <v>0</v>
      </c>
      <c r="I12" s="122">
        <v>0</v>
      </c>
      <c r="J12" s="122">
        <f>142.6+10.56</f>
        <v>153.16</v>
      </c>
      <c r="K12" s="79"/>
    </row>
    <row r="13" spans="1:11" ht="19.5" customHeight="1">
      <c r="A13" s="121">
        <v>2012901</v>
      </c>
      <c r="B13" s="121"/>
      <c r="C13" s="77" t="s">
        <v>76</v>
      </c>
      <c r="D13" s="122">
        <v>415.09</v>
      </c>
      <c r="E13" s="122">
        <v>415.09</v>
      </c>
      <c r="F13" s="122">
        <v>0</v>
      </c>
      <c r="G13" s="123">
        <v>0</v>
      </c>
      <c r="H13" s="122">
        <v>0</v>
      </c>
      <c r="I13" s="122">
        <v>0</v>
      </c>
      <c r="J13" s="123">
        <v>0</v>
      </c>
      <c r="K13" s="79"/>
    </row>
    <row r="14" spans="1:11" ht="19.5" customHeight="1">
      <c r="A14" s="121">
        <v>2012950</v>
      </c>
      <c r="B14" s="121"/>
      <c r="C14" s="77" t="s">
        <v>77</v>
      </c>
      <c r="D14" s="122">
        <v>597.19</v>
      </c>
      <c r="E14" s="122">
        <v>597.19</v>
      </c>
      <c r="F14" s="123">
        <v>0</v>
      </c>
      <c r="G14" s="123">
        <v>0</v>
      </c>
      <c r="H14" s="123">
        <v>0</v>
      </c>
      <c r="I14" s="122">
        <v>0</v>
      </c>
      <c r="J14" s="123">
        <v>0</v>
      </c>
      <c r="K14" s="79"/>
    </row>
    <row r="15" spans="1:11" ht="19.5" customHeight="1">
      <c r="A15" s="121">
        <v>2012999</v>
      </c>
      <c r="B15" s="121"/>
      <c r="C15" s="77" t="s">
        <v>78</v>
      </c>
      <c r="D15" s="122">
        <f>433.65+1120.88</f>
        <v>1554.5300000000002</v>
      </c>
      <c r="E15" s="122">
        <f>291.05+4.72</f>
        <v>295.77000000000004</v>
      </c>
      <c r="F15" s="122">
        <v>0</v>
      </c>
      <c r="G15" s="123">
        <v>1105.6</v>
      </c>
      <c r="H15" s="122">
        <v>0</v>
      </c>
      <c r="I15" s="122">
        <v>0</v>
      </c>
      <c r="J15" s="123">
        <v>153.16</v>
      </c>
      <c r="K15" s="79"/>
    </row>
    <row r="16" spans="1:11" ht="19.5" customHeight="1">
      <c r="A16" s="121">
        <v>20131</v>
      </c>
      <c r="B16" s="121"/>
      <c r="C16" s="77" t="s">
        <v>79</v>
      </c>
      <c r="D16" s="122">
        <v>494.44</v>
      </c>
      <c r="E16" s="119">
        <v>494.44</v>
      </c>
      <c r="F16" s="120">
        <v>0</v>
      </c>
      <c r="G16" s="120">
        <v>0</v>
      </c>
      <c r="H16" s="120">
        <v>0</v>
      </c>
      <c r="I16" s="120">
        <v>0</v>
      </c>
      <c r="J16" s="120">
        <v>0</v>
      </c>
      <c r="K16" s="79"/>
    </row>
    <row r="17" spans="1:11" ht="19.5" customHeight="1">
      <c r="A17" s="121">
        <v>2013199</v>
      </c>
      <c r="B17" s="121"/>
      <c r="C17" s="77" t="s">
        <v>80</v>
      </c>
      <c r="D17" s="122">
        <v>494.44</v>
      </c>
      <c r="E17" s="119">
        <v>494.44</v>
      </c>
      <c r="F17" s="120">
        <v>0</v>
      </c>
      <c r="G17" s="120">
        <v>0</v>
      </c>
      <c r="H17" s="120">
        <v>0</v>
      </c>
      <c r="I17" s="120">
        <v>0</v>
      </c>
      <c r="J17" s="120">
        <v>0</v>
      </c>
      <c r="K17" s="79"/>
    </row>
    <row r="18" spans="1:11" ht="19.5" customHeight="1">
      <c r="A18" s="121">
        <v>20132</v>
      </c>
      <c r="B18" s="121"/>
      <c r="C18" s="77" t="s">
        <v>81</v>
      </c>
      <c r="D18" s="122">
        <v>79</v>
      </c>
      <c r="E18" s="119">
        <v>79</v>
      </c>
      <c r="F18" s="120">
        <v>0</v>
      </c>
      <c r="G18" s="120">
        <v>0</v>
      </c>
      <c r="H18" s="120">
        <v>0</v>
      </c>
      <c r="I18" s="120">
        <v>0</v>
      </c>
      <c r="J18" s="120">
        <v>0</v>
      </c>
      <c r="K18" s="79"/>
    </row>
    <row r="19" spans="1:11" ht="19.5" customHeight="1">
      <c r="A19" s="121">
        <v>2013299</v>
      </c>
      <c r="B19" s="121"/>
      <c r="C19" s="77" t="s">
        <v>82</v>
      </c>
      <c r="D19" s="122">
        <v>79</v>
      </c>
      <c r="E19" s="119">
        <v>79</v>
      </c>
      <c r="F19" s="120">
        <v>0</v>
      </c>
      <c r="G19" s="120">
        <v>0</v>
      </c>
      <c r="H19" s="120">
        <v>0</v>
      </c>
      <c r="I19" s="120">
        <v>0</v>
      </c>
      <c r="J19" s="120">
        <v>0</v>
      </c>
      <c r="K19" s="79"/>
    </row>
    <row r="20" spans="1:11" ht="19.5" customHeight="1">
      <c r="A20" s="121">
        <v>204</v>
      </c>
      <c r="B20" s="121"/>
      <c r="C20" s="77" t="s">
        <v>83</v>
      </c>
      <c r="D20" s="122">
        <f>10+7.97</f>
        <v>17.97</v>
      </c>
      <c r="E20" s="119">
        <v>17.97</v>
      </c>
      <c r="F20" s="120">
        <v>0</v>
      </c>
      <c r="G20" s="120">
        <v>0</v>
      </c>
      <c r="H20" s="120">
        <v>0</v>
      </c>
      <c r="I20" s="120">
        <v>0</v>
      </c>
      <c r="J20" s="120">
        <v>0</v>
      </c>
      <c r="K20" s="79"/>
    </row>
    <row r="21" spans="1:11" ht="19.5" customHeight="1">
      <c r="A21" s="121">
        <v>20402</v>
      </c>
      <c r="B21" s="121"/>
      <c r="C21" s="77" t="s">
        <v>84</v>
      </c>
      <c r="D21" s="122">
        <v>17.97</v>
      </c>
      <c r="E21" s="119">
        <v>17.97</v>
      </c>
      <c r="F21" s="120">
        <v>0</v>
      </c>
      <c r="G21" s="120">
        <v>0</v>
      </c>
      <c r="H21" s="120">
        <v>0</v>
      </c>
      <c r="I21" s="120">
        <v>0</v>
      </c>
      <c r="J21" s="120">
        <v>0</v>
      </c>
      <c r="K21" s="79"/>
    </row>
    <row r="22" spans="1:11" ht="19.5" customHeight="1">
      <c r="A22" s="121">
        <v>2040211</v>
      </c>
      <c r="B22" s="121"/>
      <c r="C22" s="77" t="s">
        <v>85</v>
      </c>
      <c r="D22" s="122">
        <v>17.97</v>
      </c>
      <c r="E22" s="119">
        <v>17.97</v>
      </c>
      <c r="F22" s="120">
        <v>0</v>
      </c>
      <c r="G22" s="120">
        <v>0</v>
      </c>
      <c r="H22" s="120">
        <v>0</v>
      </c>
      <c r="I22" s="120">
        <v>0</v>
      </c>
      <c r="J22" s="120">
        <v>0</v>
      </c>
      <c r="K22" s="79"/>
    </row>
    <row r="23" spans="1:11" ht="19.5" customHeight="1">
      <c r="A23" s="121">
        <v>205</v>
      </c>
      <c r="B23" s="121"/>
      <c r="C23" s="77" t="s">
        <v>86</v>
      </c>
      <c r="D23" s="122">
        <f>12.8+15</f>
        <v>27.8</v>
      </c>
      <c r="E23" s="119">
        <v>15</v>
      </c>
      <c r="F23" s="120">
        <v>0</v>
      </c>
      <c r="G23" s="120">
        <v>12.8</v>
      </c>
      <c r="H23" s="120">
        <v>0</v>
      </c>
      <c r="I23" s="120">
        <v>0</v>
      </c>
      <c r="J23" s="120">
        <v>0</v>
      </c>
      <c r="K23" s="79"/>
    </row>
    <row r="24" spans="1:11" ht="19.5" customHeight="1">
      <c r="A24" s="121">
        <v>20508</v>
      </c>
      <c r="B24" s="121"/>
      <c r="C24" s="77" t="s">
        <v>87</v>
      </c>
      <c r="D24" s="122">
        <v>15</v>
      </c>
      <c r="E24" s="119">
        <v>15</v>
      </c>
      <c r="F24" s="120">
        <v>0</v>
      </c>
      <c r="G24" s="120">
        <v>0</v>
      </c>
      <c r="H24" s="120">
        <v>0</v>
      </c>
      <c r="I24" s="120">
        <v>0</v>
      </c>
      <c r="J24" s="120">
        <v>0</v>
      </c>
      <c r="K24" s="79"/>
    </row>
    <row r="25" spans="1:11" ht="19.5" customHeight="1">
      <c r="A25" s="121">
        <v>2050803</v>
      </c>
      <c r="B25" s="121"/>
      <c r="C25" s="77" t="s">
        <v>88</v>
      </c>
      <c r="D25" s="122">
        <v>15</v>
      </c>
      <c r="E25" s="119">
        <v>15</v>
      </c>
      <c r="F25" s="120">
        <v>0</v>
      </c>
      <c r="G25" s="120">
        <v>0</v>
      </c>
      <c r="H25" s="120">
        <v>0</v>
      </c>
      <c r="I25" s="120">
        <v>0</v>
      </c>
      <c r="J25" s="120">
        <v>0</v>
      </c>
      <c r="K25" s="79"/>
    </row>
    <row r="26" spans="1:11" ht="19.5" customHeight="1">
      <c r="A26" s="121">
        <v>20599</v>
      </c>
      <c r="B26" s="121"/>
      <c r="C26" s="77" t="s">
        <v>86</v>
      </c>
      <c r="D26" s="122">
        <v>12.8</v>
      </c>
      <c r="E26" s="122">
        <v>0</v>
      </c>
      <c r="F26" s="120">
        <v>0</v>
      </c>
      <c r="G26" s="120">
        <v>12.8</v>
      </c>
      <c r="H26" s="120">
        <v>0</v>
      </c>
      <c r="I26" s="120">
        <v>0</v>
      </c>
      <c r="J26" s="120">
        <v>0</v>
      </c>
      <c r="K26" s="79"/>
    </row>
    <row r="27" spans="1:11" ht="19.5" customHeight="1">
      <c r="A27" s="121">
        <v>205999</v>
      </c>
      <c r="B27" s="121"/>
      <c r="C27" s="124" t="s">
        <v>89</v>
      </c>
      <c r="D27" s="122">
        <v>12.8</v>
      </c>
      <c r="E27" s="122">
        <v>0</v>
      </c>
      <c r="F27" s="120">
        <v>0</v>
      </c>
      <c r="G27" s="120">
        <v>12.8</v>
      </c>
      <c r="H27" s="120">
        <v>0</v>
      </c>
      <c r="I27" s="120">
        <v>0</v>
      </c>
      <c r="J27" s="120">
        <v>0</v>
      </c>
      <c r="K27" s="79"/>
    </row>
    <row r="28" spans="1:11" ht="19.5" customHeight="1">
      <c r="A28" s="121">
        <v>207</v>
      </c>
      <c r="B28" s="121"/>
      <c r="C28" s="77" t="s">
        <v>90</v>
      </c>
      <c r="D28" s="122">
        <v>22.51</v>
      </c>
      <c r="E28" s="119">
        <v>22.51</v>
      </c>
      <c r="F28" s="120">
        <v>0</v>
      </c>
      <c r="G28" s="120">
        <v>0</v>
      </c>
      <c r="H28" s="120">
        <v>0</v>
      </c>
      <c r="I28" s="120">
        <v>0</v>
      </c>
      <c r="J28" s="120">
        <v>0</v>
      </c>
      <c r="K28" s="79"/>
    </row>
    <row r="29" spans="1:11" ht="19.5" customHeight="1">
      <c r="A29" s="121">
        <v>20701</v>
      </c>
      <c r="B29" s="121"/>
      <c r="C29" s="77" t="s">
        <v>91</v>
      </c>
      <c r="D29" s="122">
        <v>22.51</v>
      </c>
      <c r="E29" s="119">
        <v>22.51</v>
      </c>
      <c r="F29" s="120">
        <v>0</v>
      </c>
      <c r="G29" s="120">
        <v>0</v>
      </c>
      <c r="H29" s="120">
        <v>0</v>
      </c>
      <c r="I29" s="120">
        <v>0</v>
      </c>
      <c r="J29" s="120">
        <v>0</v>
      </c>
      <c r="K29" s="79"/>
    </row>
    <row r="30" spans="1:11" ht="19.5" customHeight="1">
      <c r="A30" s="121">
        <v>2070109</v>
      </c>
      <c r="B30" s="121"/>
      <c r="C30" s="77" t="s">
        <v>92</v>
      </c>
      <c r="D30" s="122">
        <v>22.51</v>
      </c>
      <c r="E30" s="119">
        <v>22.51</v>
      </c>
      <c r="F30" s="120">
        <v>0</v>
      </c>
      <c r="G30" s="120">
        <v>0</v>
      </c>
      <c r="H30" s="120">
        <v>0</v>
      </c>
      <c r="I30" s="120">
        <v>0</v>
      </c>
      <c r="J30" s="120">
        <v>0</v>
      </c>
      <c r="K30" s="79"/>
    </row>
    <row r="31" spans="1:11" ht="19.5" customHeight="1">
      <c r="A31" s="121">
        <v>208</v>
      </c>
      <c r="B31" s="121"/>
      <c r="C31" s="77" t="s">
        <v>93</v>
      </c>
      <c r="D31" s="122">
        <f>65.99+11.76</f>
        <v>77.75</v>
      </c>
      <c r="E31" s="119">
        <f>51.99+11.76</f>
        <v>63.75</v>
      </c>
      <c r="F31" s="120">
        <v>0</v>
      </c>
      <c r="G31" s="120">
        <v>0</v>
      </c>
      <c r="H31" s="120">
        <v>0</v>
      </c>
      <c r="I31" s="120">
        <v>0</v>
      </c>
      <c r="J31" s="120">
        <v>14</v>
      </c>
      <c r="K31" s="79"/>
    </row>
    <row r="32" spans="1:11" ht="19.5" customHeight="1">
      <c r="A32" s="121">
        <v>20801</v>
      </c>
      <c r="B32" s="121"/>
      <c r="C32" s="77" t="s">
        <v>94</v>
      </c>
      <c r="D32" s="122">
        <v>51.99</v>
      </c>
      <c r="E32" s="119">
        <v>51.99</v>
      </c>
      <c r="F32" s="120">
        <v>0</v>
      </c>
      <c r="G32" s="120">
        <v>0</v>
      </c>
      <c r="H32" s="120">
        <v>0</v>
      </c>
      <c r="I32" s="120">
        <v>0</v>
      </c>
      <c r="J32" s="120">
        <v>0</v>
      </c>
      <c r="K32" s="79"/>
    </row>
    <row r="33" spans="1:11" ht="19.5" customHeight="1">
      <c r="A33" s="121">
        <v>2080199</v>
      </c>
      <c r="B33" s="121"/>
      <c r="C33" s="185" t="s">
        <v>95</v>
      </c>
      <c r="D33" s="122">
        <v>51.99</v>
      </c>
      <c r="E33" s="119">
        <v>51.99</v>
      </c>
      <c r="F33" s="120">
        <v>0</v>
      </c>
      <c r="G33" s="120">
        <v>0</v>
      </c>
      <c r="H33" s="120">
        <v>0</v>
      </c>
      <c r="I33" s="120">
        <v>0</v>
      </c>
      <c r="J33" s="120">
        <v>0</v>
      </c>
      <c r="K33" s="79"/>
    </row>
    <row r="34" spans="1:11" ht="19.5" customHeight="1">
      <c r="A34" s="121">
        <v>20805</v>
      </c>
      <c r="B34" s="121"/>
      <c r="C34" s="77" t="s">
        <v>96</v>
      </c>
      <c r="D34" s="122">
        <v>11.76</v>
      </c>
      <c r="E34" s="119">
        <v>11.76</v>
      </c>
      <c r="F34" s="120">
        <v>0</v>
      </c>
      <c r="G34" s="120">
        <v>0</v>
      </c>
      <c r="H34" s="120">
        <v>0</v>
      </c>
      <c r="I34" s="120">
        <v>0</v>
      </c>
      <c r="J34" s="120">
        <v>0</v>
      </c>
      <c r="K34" s="79"/>
    </row>
    <row r="35" spans="1:11" ht="19.5" customHeight="1">
      <c r="A35" s="121">
        <v>2080502</v>
      </c>
      <c r="B35" s="121"/>
      <c r="C35" s="77" t="s">
        <v>97</v>
      </c>
      <c r="D35" s="122">
        <v>11.76</v>
      </c>
      <c r="E35" s="119">
        <v>11.76</v>
      </c>
      <c r="F35" s="120">
        <v>0</v>
      </c>
      <c r="G35" s="120">
        <v>0</v>
      </c>
      <c r="H35" s="120">
        <v>0</v>
      </c>
      <c r="I35" s="120">
        <v>0</v>
      </c>
      <c r="J35" s="120">
        <v>0</v>
      </c>
      <c r="K35" s="79"/>
    </row>
    <row r="36" spans="1:11" ht="19.5" customHeight="1">
      <c r="A36" s="121">
        <v>20807</v>
      </c>
      <c r="B36" s="121"/>
      <c r="C36" s="77" t="s">
        <v>98</v>
      </c>
      <c r="D36" s="122">
        <v>14</v>
      </c>
      <c r="E36" s="122">
        <v>0</v>
      </c>
      <c r="F36" s="120">
        <v>0</v>
      </c>
      <c r="G36" s="120">
        <v>0</v>
      </c>
      <c r="H36" s="120">
        <v>0</v>
      </c>
      <c r="I36" s="120">
        <v>0</v>
      </c>
      <c r="J36" s="120">
        <v>14</v>
      </c>
      <c r="K36" s="79"/>
    </row>
    <row r="37" spans="1:11" ht="19.5" customHeight="1">
      <c r="A37" s="121">
        <v>2080799</v>
      </c>
      <c r="B37" s="121"/>
      <c r="C37" s="77" t="s">
        <v>99</v>
      </c>
      <c r="D37" s="122">
        <v>14</v>
      </c>
      <c r="E37" s="122">
        <v>0</v>
      </c>
      <c r="F37" s="120">
        <v>0</v>
      </c>
      <c r="G37" s="120">
        <v>0</v>
      </c>
      <c r="H37" s="120">
        <v>0</v>
      </c>
      <c r="I37" s="120">
        <v>0</v>
      </c>
      <c r="J37" s="120">
        <v>14</v>
      </c>
      <c r="K37" s="79"/>
    </row>
    <row r="38" spans="1:11" ht="19.5" customHeight="1">
      <c r="A38" s="121">
        <v>229</v>
      </c>
      <c r="B38" s="121"/>
      <c r="C38" s="77" t="s">
        <v>100</v>
      </c>
      <c r="D38" s="122">
        <f>54.65+264.69</f>
        <v>319.34</v>
      </c>
      <c r="E38" s="119">
        <f>54.65+185.69</f>
        <v>240.34</v>
      </c>
      <c r="F38" s="120">
        <v>0</v>
      </c>
      <c r="G38" s="120">
        <v>79</v>
      </c>
      <c r="H38" s="120">
        <v>0</v>
      </c>
      <c r="I38" s="120">
        <v>0</v>
      </c>
      <c r="J38" s="120">
        <v>0</v>
      </c>
      <c r="K38" s="79"/>
    </row>
    <row r="39" spans="1:11" ht="19.5" customHeight="1">
      <c r="A39" s="121">
        <v>22960</v>
      </c>
      <c r="B39" s="121"/>
      <c r="C39" s="77" t="s">
        <v>101</v>
      </c>
      <c r="D39" s="122">
        <f>54.65+185.69</f>
        <v>240.34</v>
      </c>
      <c r="E39" s="119">
        <f>54.65+185.69</f>
        <v>240.34</v>
      </c>
      <c r="F39" s="120">
        <v>0</v>
      </c>
      <c r="G39" s="120">
        <v>0</v>
      </c>
      <c r="H39" s="120">
        <v>0</v>
      </c>
      <c r="I39" s="120">
        <v>0</v>
      </c>
      <c r="J39" s="120">
        <v>0</v>
      </c>
      <c r="K39" s="79"/>
    </row>
    <row r="40" spans="1:11" ht="19.5" customHeight="1">
      <c r="A40" s="121">
        <v>2296002</v>
      </c>
      <c r="B40" s="121"/>
      <c r="C40" s="77" t="s">
        <v>102</v>
      </c>
      <c r="D40" s="122">
        <f>54.65+18.6</f>
        <v>73.25</v>
      </c>
      <c r="E40" s="119">
        <f>54.65+18.6</f>
        <v>73.25</v>
      </c>
      <c r="F40" s="120">
        <v>0</v>
      </c>
      <c r="G40" s="120">
        <v>0</v>
      </c>
      <c r="H40" s="120">
        <v>0</v>
      </c>
      <c r="I40" s="120">
        <v>0</v>
      </c>
      <c r="J40" s="120">
        <v>0</v>
      </c>
      <c r="K40" s="79"/>
    </row>
    <row r="41" spans="1:11" ht="19.5" customHeight="1">
      <c r="A41" s="121">
        <v>2296004</v>
      </c>
      <c r="B41" s="121"/>
      <c r="C41" s="77" t="s">
        <v>103</v>
      </c>
      <c r="D41" s="122">
        <v>163.72</v>
      </c>
      <c r="E41" s="119">
        <v>163.72</v>
      </c>
      <c r="F41" s="120">
        <v>0</v>
      </c>
      <c r="G41" s="120">
        <v>0</v>
      </c>
      <c r="H41" s="120">
        <v>0</v>
      </c>
      <c r="I41" s="120">
        <v>0</v>
      </c>
      <c r="J41" s="120">
        <v>0</v>
      </c>
      <c r="K41" s="79"/>
    </row>
    <row r="42" spans="1:11" ht="19.5" customHeight="1">
      <c r="A42" s="121">
        <v>2296006</v>
      </c>
      <c r="B42" s="121"/>
      <c r="C42" s="77" t="s">
        <v>104</v>
      </c>
      <c r="D42" s="122">
        <v>3.37</v>
      </c>
      <c r="E42" s="119">
        <v>3.37</v>
      </c>
      <c r="F42" s="120">
        <v>0</v>
      </c>
      <c r="G42" s="120">
        <v>0</v>
      </c>
      <c r="H42" s="120">
        <v>0</v>
      </c>
      <c r="I42" s="120">
        <v>0</v>
      </c>
      <c r="J42" s="120">
        <v>0</v>
      </c>
      <c r="K42" s="79"/>
    </row>
    <row r="43" spans="1:11" ht="19.5" customHeight="1">
      <c r="A43" s="121">
        <v>22999</v>
      </c>
      <c r="B43" s="121"/>
      <c r="C43" s="77" t="s">
        <v>100</v>
      </c>
      <c r="D43" s="122">
        <v>79</v>
      </c>
      <c r="E43" s="122">
        <v>0</v>
      </c>
      <c r="F43" s="120">
        <v>0</v>
      </c>
      <c r="G43" s="120">
        <v>79</v>
      </c>
      <c r="H43" s="120">
        <v>0</v>
      </c>
      <c r="I43" s="120">
        <v>0</v>
      </c>
      <c r="J43" s="120">
        <v>0</v>
      </c>
      <c r="K43" s="79"/>
    </row>
    <row r="44" spans="1:11" ht="19.5" customHeight="1">
      <c r="A44" s="121">
        <v>2299901</v>
      </c>
      <c r="B44" s="121"/>
      <c r="C44" s="77" t="s">
        <v>100</v>
      </c>
      <c r="D44" s="122">
        <v>79</v>
      </c>
      <c r="E44" s="122">
        <v>0</v>
      </c>
      <c r="F44" s="120">
        <v>0</v>
      </c>
      <c r="G44" s="120">
        <v>79</v>
      </c>
      <c r="H44" s="120">
        <v>0</v>
      </c>
      <c r="I44" s="120">
        <v>0</v>
      </c>
      <c r="J44" s="120">
        <v>0</v>
      </c>
      <c r="K44" s="79"/>
    </row>
    <row r="45" spans="1:11" ht="30.75" customHeight="1">
      <c r="A45" s="125" t="s">
        <v>105</v>
      </c>
      <c r="B45" s="125"/>
      <c r="C45" s="125"/>
      <c r="D45" s="125"/>
      <c r="E45" s="125"/>
      <c r="F45" s="125"/>
      <c r="G45" s="125"/>
      <c r="H45" s="125"/>
      <c r="I45" s="125"/>
      <c r="J45" s="125"/>
      <c r="K45" s="127"/>
    </row>
    <row r="46" ht="14.25">
      <c r="A46" s="128"/>
    </row>
    <row r="47" ht="14.25">
      <c r="A47" s="128"/>
    </row>
  </sheetData>
  <sheetProtection/>
  <mergeCells count="51">
    <mergeCell ref="A1:J1"/>
    <mergeCell ref="B3:C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J45"/>
    <mergeCell ref="C5:C6"/>
    <mergeCell ref="D4:D6"/>
    <mergeCell ref="E4:E6"/>
    <mergeCell ref="F4:F6"/>
    <mergeCell ref="G4:G6"/>
    <mergeCell ref="H4:H6"/>
    <mergeCell ref="I4:I6"/>
    <mergeCell ref="J4:J6"/>
    <mergeCell ref="A5:B6"/>
  </mergeCells>
  <printOptions horizontalCentered="1"/>
  <pageMargins left="0.35" right="0.35" top="0.79" bottom="0.79" header="0.51" footer="0.2"/>
  <pageSetup fitToHeight="1" fitToWidth="1" horizontalDpi="600" verticalDpi="600" orientation="portrait" paperSize="9" scale="92"/>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47"/>
  <sheetViews>
    <sheetView zoomScaleSheetLayoutView="160" workbookViewId="0" topLeftCell="A1">
      <selection activeCell="A45" sqref="A45:I45"/>
    </sheetView>
  </sheetViews>
  <sheetFormatPr defaultColWidth="9.00390625" defaultRowHeight="14.25"/>
  <cols>
    <col min="1" max="1" width="3.75390625" style="4" customWidth="1"/>
    <col min="2" max="2" width="2.625" style="4" customWidth="1"/>
    <col min="3" max="3" width="20.375" style="4" customWidth="1"/>
    <col min="4" max="9" width="10.25390625" style="4" customWidth="1"/>
    <col min="10" max="255" width="9.00390625" style="4" customWidth="1"/>
  </cols>
  <sheetData>
    <row r="1" spans="1:9" s="110" customFormat="1" ht="21.75">
      <c r="A1" s="112" t="s">
        <v>106</v>
      </c>
      <c r="B1" s="112"/>
      <c r="C1" s="112"/>
      <c r="D1" s="112"/>
      <c r="E1" s="112"/>
      <c r="F1" s="112"/>
      <c r="G1" s="112"/>
      <c r="H1" s="112"/>
      <c r="I1" s="112"/>
    </row>
    <row r="2" spans="1:9" ht="14.25">
      <c r="A2" s="113"/>
      <c r="B2" s="113"/>
      <c r="C2" s="113"/>
      <c r="D2" s="113"/>
      <c r="E2" s="113"/>
      <c r="F2" s="113"/>
      <c r="G2" s="113"/>
      <c r="H2" s="113"/>
      <c r="I2" s="23" t="s">
        <v>107</v>
      </c>
    </row>
    <row r="3" spans="1:9" ht="14.25">
      <c r="A3" s="9" t="str">
        <f>'g01收入支出决算总表'!A4</f>
        <v>部门：共青团中山市委员会(汇总)</v>
      </c>
      <c r="B3" s="9"/>
      <c r="C3" s="9"/>
      <c r="D3" s="113"/>
      <c r="E3" s="113"/>
      <c r="F3" s="114"/>
      <c r="G3" s="113"/>
      <c r="H3" s="113"/>
      <c r="I3" s="23" t="s">
        <v>3</v>
      </c>
    </row>
    <row r="4" spans="1:10" s="111" customFormat="1" ht="22.5" customHeight="1">
      <c r="A4" s="182" t="s">
        <v>6</v>
      </c>
      <c r="B4" s="115"/>
      <c r="C4" s="115"/>
      <c r="D4" s="182" t="s">
        <v>45</v>
      </c>
      <c r="E4" s="116" t="s">
        <v>108</v>
      </c>
      <c r="F4" s="115" t="s">
        <v>109</v>
      </c>
      <c r="G4" s="115" t="s">
        <v>110</v>
      </c>
      <c r="H4" s="115" t="s">
        <v>111</v>
      </c>
      <c r="I4" s="115" t="s">
        <v>112</v>
      </c>
      <c r="J4" s="129"/>
    </row>
    <row r="5" spans="1:10" s="111" customFormat="1" ht="22.5" customHeight="1">
      <c r="A5" s="117" t="s">
        <v>69</v>
      </c>
      <c r="B5" s="115"/>
      <c r="C5" s="182" t="s">
        <v>70</v>
      </c>
      <c r="D5" s="115"/>
      <c r="E5" s="116"/>
      <c r="F5" s="115"/>
      <c r="G5" s="115"/>
      <c r="H5" s="115"/>
      <c r="I5" s="115"/>
      <c r="J5" s="129"/>
    </row>
    <row r="6" spans="1:10" s="111" customFormat="1" ht="22.5" customHeight="1">
      <c r="A6" s="115"/>
      <c r="B6" s="115"/>
      <c r="C6" s="115"/>
      <c r="D6" s="115"/>
      <c r="E6" s="116"/>
      <c r="F6" s="115"/>
      <c r="G6" s="115"/>
      <c r="H6" s="115"/>
      <c r="I6" s="115"/>
      <c r="J6" s="129"/>
    </row>
    <row r="7" spans="1:10" ht="22.5" customHeight="1">
      <c r="A7" s="184" t="s">
        <v>71</v>
      </c>
      <c r="B7" s="118"/>
      <c r="C7" s="118"/>
      <c r="D7" s="184" t="s">
        <v>10</v>
      </c>
      <c r="E7" s="184" t="s">
        <v>11</v>
      </c>
      <c r="F7" s="184" t="s">
        <v>19</v>
      </c>
      <c r="G7" s="184" t="s">
        <v>23</v>
      </c>
      <c r="H7" s="184" t="s">
        <v>27</v>
      </c>
      <c r="I7" s="130" t="s">
        <v>34</v>
      </c>
      <c r="J7" s="131"/>
    </row>
    <row r="8" spans="1:10" ht="22.5" customHeight="1">
      <c r="A8" s="184" t="s">
        <v>56</v>
      </c>
      <c r="B8" s="118"/>
      <c r="C8" s="118"/>
      <c r="D8" s="119">
        <f>2017.29+1593.31</f>
        <v>3610.6</v>
      </c>
      <c r="E8" s="119">
        <f>415.09+608.95</f>
        <v>1024.04</v>
      </c>
      <c r="F8" s="120">
        <f>1178.22+1408.34</f>
        <v>2586.56</v>
      </c>
      <c r="G8" s="120">
        <v>0</v>
      </c>
      <c r="H8" s="120">
        <v>0</v>
      </c>
      <c r="I8" s="120">
        <v>0</v>
      </c>
      <c r="J8" s="131"/>
    </row>
    <row r="9" spans="1:10" ht="19.5" customHeight="1">
      <c r="A9" s="121">
        <v>201</v>
      </c>
      <c r="B9" s="121"/>
      <c r="C9" s="77" t="s">
        <v>72</v>
      </c>
      <c r="D9" s="122">
        <f>1425.17+1720.07</f>
        <v>3145.24</v>
      </c>
      <c r="E9" s="122">
        <f>415.09+597.19</f>
        <v>1012.28</v>
      </c>
      <c r="F9" s="122">
        <f>1122.88+1010.08</f>
        <v>2132.96</v>
      </c>
      <c r="G9" s="122">
        <v>0</v>
      </c>
      <c r="H9" s="122">
        <v>0</v>
      </c>
      <c r="I9" s="122">
        <v>0</v>
      </c>
      <c r="J9" s="131"/>
    </row>
    <row r="10" spans="1:10" ht="19.5" customHeight="1">
      <c r="A10" s="121">
        <v>20125</v>
      </c>
      <c r="B10" s="121"/>
      <c r="C10" s="77" t="s">
        <v>73</v>
      </c>
      <c r="D10" s="122">
        <v>5</v>
      </c>
      <c r="E10" s="122">
        <v>0</v>
      </c>
      <c r="F10" s="122">
        <v>5</v>
      </c>
      <c r="G10" s="120">
        <v>0</v>
      </c>
      <c r="H10" s="122">
        <v>0</v>
      </c>
      <c r="I10" s="120">
        <v>0</v>
      </c>
      <c r="J10" s="131"/>
    </row>
    <row r="11" spans="1:10" ht="19.5" customHeight="1">
      <c r="A11" s="121">
        <v>2012505</v>
      </c>
      <c r="B11" s="121"/>
      <c r="C11" s="77" t="s">
        <v>74</v>
      </c>
      <c r="D11" s="122">
        <v>5</v>
      </c>
      <c r="E11" s="122">
        <v>0</v>
      </c>
      <c r="F11" s="123">
        <v>5</v>
      </c>
      <c r="G11" s="122">
        <v>0</v>
      </c>
      <c r="H11" s="120">
        <v>0</v>
      </c>
      <c r="I11" s="122">
        <v>0</v>
      </c>
      <c r="J11" s="131"/>
    </row>
    <row r="12" spans="1:10" ht="19.5" customHeight="1">
      <c r="A12" s="121">
        <v>20129</v>
      </c>
      <c r="B12" s="121"/>
      <c r="C12" s="77" t="s">
        <v>75</v>
      </c>
      <c r="D12" s="122">
        <f>848.74+1718.07</f>
        <v>2566.81</v>
      </c>
      <c r="E12" s="122">
        <f>415.09+597.17</f>
        <v>1012.26</v>
      </c>
      <c r="F12" s="122">
        <f>433.65+1120.88</f>
        <v>1554.5300000000002</v>
      </c>
      <c r="G12" s="120">
        <v>0</v>
      </c>
      <c r="H12" s="122">
        <v>0</v>
      </c>
      <c r="I12" s="120">
        <v>0</v>
      </c>
      <c r="J12" s="131"/>
    </row>
    <row r="13" spans="1:10" ht="19.5" customHeight="1">
      <c r="A13" s="121">
        <v>2012901</v>
      </c>
      <c r="B13" s="121"/>
      <c r="C13" s="77" t="s">
        <v>76</v>
      </c>
      <c r="D13" s="122">
        <v>415.09</v>
      </c>
      <c r="E13" s="122">
        <v>415.09</v>
      </c>
      <c r="F13" s="122">
        <v>0</v>
      </c>
      <c r="G13" s="122">
        <v>0</v>
      </c>
      <c r="H13" s="122">
        <v>0</v>
      </c>
      <c r="I13" s="122">
        <v>0</v>
      </c>
      <c r="J13" s="131"/>
    </row>
    <row r="14" spans="1:10" ht="19.5" customHeight="1">
      <c r="A14" s="121">
        <v>2012950</v>
      </c>
      <c r="B14" s="121"/>
      <c r="C14" s="77" t="s">
        <v>77</v>
      </c>
      <c r="D14" s="122">
        <v>597.19</v>
      </c>
      <c r="E14" s="122">
        <v>597.19</v>
      </c>
      <c r="F14" s="123">
        <v>0</v>
      </c>
      <c r="G14" s="120">
        <v>0</v>
      </c>
      <c r="H14" s="120">
        <v>0</v>
      </c>
      <c r="I14" s="120">
        <v>0</v>
      </c>
      <c r="J14" s="131"/>
    </row>
    <row r="15" spans="1:10" ht="19.5" customHeight="1">
      <c r="A15" s="121">
        <v>2012999</v>
      </c>
      <c r="B15" s="121"/>
      <c r="C15" s="77" t="s">
        <v>78</v>
      </c>
      <c r="D15" s="122">
        <f>433.65+1120.88</f>
        <v>1554.5300000000002</v>
      </c>
      <c r="E15" s="122">
        <v>0</v>
      </c>
      <c r="F15" s="122">
        <f>433.65+1120.88</f>
        <v>1554.5300000000002</v>
      </c>
      <c r="G15" s="122">
        <v>0</v>
      </c>
      <c r="H15" s="122">
        <v>0</v>
      </c>
      <c r="I15" s="122">
        <v>0</v>
      </c>
      <c r="J15" s="131"/>
    </row>
    <row r="16" spans="1:10" ht="19.5" customHeight="1">
      <c r="A16" s="121">
        <v>20131</v>
      </c>
      <c r="B16" s="121"/>
      <c r="C16" s="77" t="s">
        <v>79</v>
      </c>
      <c r="D16" s="122">
        <v>494.44</v>
      </c>
      <c r="E16" s="122">
        <v>0</v>
      </c>
      <c r="F16" s="120">
        <v>494.44</v>
      </c>
      <c r="G16" s="120">
        <v>0</v>
      </c>
      <c r="H16" s="122">
        <v>0</v>
      </c>
      <c r="I16" s="120">
        <v>0</v>
      </c>
      <c r="J16" s="131"/>
    </row>
    <row r="17" spans="1:10" ht="19.5" customHeight="1">
      <c r="A17" s="121">
        <v>2013199</v>
      </c>
      <c r="B17" s="121"/>
      <c r="C17" s="77" t="s">
        <v>80</v>
      </c>
      <c r="D17" s="122">
        <v>494.44</v>
      </c>
      <c r="E17" s="122">
        <v>0</v>
      </c>
      <c r="F17" s="120">
        <v>494.44</v>
      </c>
      <c r="G17" s="122">
        <v>0</v>
      </c>
      <c r="H17" s="120">
        <v>0</v>
      </c>
      <c r="I17" s="122">
        <v>0</v>
      </c>
      <c r="J17" s="131"/>
    </row>
    <row r="18" spans="1:10" ht="19.5" customHeight="1">
      <c r="A18" s="121">
        <v>20132</v>
      </c>
      <c r="B18" s="121"/>
      <c r="C18" s="77" t="s">
        <v>81</v>
      </c>
      <c r="D18" s="122">
        <v>79</v>
      </c>
      <c r="E18" s="122">
        <v>0</v>
      </c>
      <c r="F18" s="120">
        <v>79</v>
      </c>
      <c r="G18" s="120">
        <v>0</v>
      </c>
      <c r="H18" s="122">
        <v>0</v>
      </c>
      <c r="I18" s="120">
        <v>0</v>
      </c>
      <c r="J18" s="131"/>
    </row>
    <row r="19" spans="1:10" ht="19.5" customHeight="1">
      <c r="A19" s="121">
        <v>2013299</v>
      </c>
      <c r="B19" s="121"/>
      <c r="C19" s="77" t="s">
        <v>82</v>
      </c>
      <c r="D19" s="122">
        <v>79</v>
      </c>
      <c r="E19" s="122">
        <v>0</v>
      </c>
      <c r="F19" s="120">
        <v>79</v>
      </c>
      <c r="G19" s="122">
        <v>0</v>
      </c>
      <c r="H19" s="122">
        <v>0</v>
      </c>
      <c r="I19" s="122">
        <v>0</v>
      </c>
      <c r="J19" s="131"/>
    </row>
    <row r="20" spans="1:10" ht="19.5" customHeight="1">
      <c r="A20" s="121">
        <v>204</v>
      </c>
      <c r="B20" s="121"/>
      <c r="C20" s="77" t="s">
        <v>83</v>
      </c>
      <c r="D20" s="122">
        <f>10+7.97</f>
        <v>17.97</v>
      </c>
      <c r="E20" s="122">
        <v>0</v>
      </c>
      <c r="F20" s="120">
        <v>17.97</v>
      </c>
      <c r="G20" s="120">
        <v>0</v>
      </c>
      <c r="H20" s="120">
        <v>0</v>
      </c>
      <c r="I20" s="120">
        <v>0</v>
      </c>
      <c r="J20" s="131"/>
    </row>
    <row r="21" spans="1:10" ht="19.5" customHeight="1">
      <c r="A21" s="121">
        <v>20402</v>
      </c>
      <c r="B21" s="121"/>
      <c r="C21" s="77" t="s">
        <v>84</v>
      </c>
      <c r="D21" s="122">
        <v>17.97</v>
      </c>
      <c r="E21" s="122">
        <v>0</v>
      </c>
      <c r="F21" s="120">
        <v>17.97</v>
      </c>
      <c r="G21" s="122">
        <v>0</v>
      </c>
      <c r="H21" s="122">
        <v>0</v>
      </c>
      <c r="I21" s="122">
        <v>0</v>
      </c>
      <c r="J21" s="131"/>
    </row>
    <row r="22" spans="1:10" ht="19.5" customHeight="1">
      <c r="A22" s="121">
        <v>2040211</v>
      </c>
      <c r="B22" s="121"/>
      <c r="C22" s="77" t="s">
        <v>85</v>
      </c>
      <c r="D22" s="122">
        <v>17.97</v>
      </c>
      <c r="E22" s="122">
        <v>0</v>
      </c>
      <c r="F22" s="120">
        <v>17.97</v>
      </c>
      <c r="G22" s="120">
        <v>0</v>
      </c>
      <c r="H22" s="122">
        <v>0</v>
      </c>
      <c r="I22" s="120">
        <v>0</v>
      </c>
      <c r="J22" s="131"/>
    </row>
    <row r="23" spans="1:10" ht="19.5" customHeight="1">
      <c r="A23" s="121">
        <v>205</v>
      </c>
      <c r="B23" s="121"/>
      <c r="C23" s="77" t="s">
        <v>86</v>
      </c>
      <c r="D23" s="122">
        <f>12.8+15</f>
        <v>27.8</v>
      </c>
      <c r="E23" s="122">
        <v>0</v>
      </c>
      <c r="F23" s="120">
        <f>15+12.8</f>
        <v>27.8</v>
      </c>
      <c r="G23" s="122">
        <v>0</v>
      </c>
      <c r="H23" s="120">
        <v>0</v>
      </c>
      <c r="I23" s="122">
        <v>0</v>
      </c>
      <c r="J23" s="131"/>
    </row>
    <row r="24" spans="1:10" ht="19.5" customHeight="1">
      <c r="A24" s="121">
        <v>20508</v>
      </c>
      <c r="B24" s="121"/>
      <c r="C24" s="77" t="s">
        <v>87</v>
      </c>
      <c r="D24" s="122">
        <v>15</v>
      </c>
      <c r="E24" s="122">
        <v>0</v>
      </c>
      <c r="F24" s="120">
        <v>15</v>
      </c>
      <c r="G24" s="120">
        <v>0</v>
      </c>
      <c r="H24" s="122">
        <v>0</v>
      </c>
      <c r="I24" s="120">
        <v>0</v>
      </c>
      <c r="J24" s="131"/>
    </row>
    <row r="25" spans="1:10" ht="19.5" customHeight="1">
      <c r="A25" s="121">
        <v>2050803</v>
      </c>
      <c r="B25" s="121"/>
      <c r="C25" s="77" t="s">
        <v>88</v>
      </c>
      <c r="D25" s="122">
        <v>15</v>
      </c>
      <c r="E25" s="122">
        <v>0</v>
      </c>
      <c r="F25" s="120">
        <v>15</v>
      </c>
      <c r="G25" s="122">
        <v>0</v>
      </c>
      <c r="H25" s="122">
        <v>0</v>
      </c>
      <c r="I25" s="122">
        <v>0</v>
      </c>
      <c r="J25" s="131"/>
    </row>
    <row r="26" spans="1:10" ht="19.5" customHeight="1">
      <c r="A26" s="121">
        <v>20599</v>
      </c>
      <c r="B26" s="121"/>
      <c r="C26" s="77" t="s">
        <v>86</v>
      </c>
      <c r="D26" s="122">
        <v>12.8</v>
      </c>
      <c r="E26" s="122">
        <v>0</v>
      </c>
      <c r="F26" s="120">
        <v>12.8</v>
      </c>
      <c r="G26" s="120">
        <v>0</v>
      </c>
      <c r="H26" s="120">
        <v>0</v>
      </c>
      <c r="I26" s="120">
        <v>0</v>
      </c>
      <c r="J26" s="131"/>
    </row>
    <row r="27" spans="1:10" ht="19.5" customHeight="1">
      <c r="A27" s="121">
        <v>205999</v>
      </c>
      <c r="B27" s="121"/>
      <c r="C27" s="124" t="s">
        <v>89</v>
      </c>
      <c r="D27" s="122">
        <v>12.8</v>
      </c>
      <c r="E27" s="122">
        <v>0</v>
      </c>
      <c r="F27" s="120">
        <v>12.8</v>
      </c>
      <c r="G27" s="122">
        <v>0</v>
      </c>
      <c r="H27" s="122">
        <v>0</v>
      </c>
      <c r="I27" s="122">
        <v>0</v>
      </c>
      <c r="J27" s="131"/>
    </row>
    <row r="28" spans="1:10" ht="19.5" customHeight="1">
      <c r="A28" s="121">
        <v>207</v>
      </c>
      <c r="B28" s="121"/>
      <c r="C28" s="77" t="s">
        <v>90</v>
      </c>
      <c r="D28" s="122">
        <v>22.51</v>
      </c>
      <c r="E28" s="122">
        <v>0</v>
      </c>
      <c r="F28" s="120">
        <v>22.51</v>
      </c>
      <c r="G28" s="120">
        <v>0</v>
      </c>
      <c r="H28" s="120">
        <v>0</v>
      </c>
      <c r="I28" s="120">
        <v>0</v>
      </c>
      <c r="J28" s="131"/>
    </row>
    <row r="29" spans="1:10" ht="19.5" customHeight="1">
      <c r="A29" s="121">
        <v>20701</v>
      </c>
      <c r="B29" s="121"/>
      <c r="C29" s="77" t="s">
        <v>91</v>
      </c>
      <c r="D29" s="122">
        <v>22.51</v>
      </c>
      <c r="E29" s="122">
        <v>0</v>
      </c>
      <c r="F29" s="120">
        <v>22.51</v>
      </c>
      <c r="G29" s="120">
        <v>0</v>
      </c>
      <c r="H29" s="120">
        <v>0</v>
      </c>
      <c r="I29" s="120">
        <v>0</v>
      </c>
      <c r="J29" s="131"/>
    </row>
    <row r="30" spans="1:10" ht="19.5" customHeight="1">
      <c r="A30" s="121">
        <v>2070109</v>
      </c>
      <c r="B30" s="121"/>
      <c r="C30" s="77" t="s">
        <v>92</v>
      </c>
      <c r="D30" s="122">
        <v>22.51</v>
      </c>
      <c r="E30" s="122">
        <v>0</v>
      </c>
      <c r="F30" s="120">
        <v>22.51</v>
      </c>
      <c r="G30" s="120">
        <v>0</v>
      </c>
      <c r="H30" s="120">
        <v>0</v>
      </c>
      <c r="I30" s="120">
        <v>0</v>
      </c>
      <c r="J30" s="131"/>
    </row>
    <row r="31" spans="1:10" ht="19.5" customHeight="1">
      <c r="A31" s="121">
        <v>208</v>
      </c>
      <c r="B31" s="121"/>
      <c r="C31" s="77" t="s">
        <v>93</v>
      </c>
      <c r="D31" s="122">
        <f>65.99+11.76</f>
        <v>77.75</v>
      </c>
      <c r="E31" s="122">
        <v>11.76</v>
      </c>
      <c r="F31" s="120">
        <f>65.99</f>
        <v>65.99</v>
      </c>
      <c r="G31" s="120">
        <v>0</v>
      </c>
      <c r="H31" s="120">
        <v>0</v>
      </c>
      <c r="I31" s="120">
        <v>0</v>
      </c>
      <c r="J31" s="131"/>
    </row>
    <row r="32" spans="1:10" ht="19.5" customHeight="1">
      <c r="A32" s="121">
        <v>20801</v>
      </c>
      <c r="B32" s="121"/>
      <c r="C32" s="77" t="s">
        <v>94</v>
      </c>
      <c r="D32" s="122">
        <v>51.99</v>
      </c>
      <c r="E32" s="122">
        <v>0</v>
      </c>
      <c r="F32" s="120">
        <v>51.99</v>
      </c>
      <c r="G32" s="120">
        <v>0</v>
      </c>
      <c r="H32" s="120">
        <v>0</v>
      </c>
      <c r="I32" s="120">
        <v>0</v>
      </c>
      <c r="J32" s="131"/>
    </row>
    <row r="33" spans="1:10" ht="19.5" customHeight="1">
      <c r="A33" s="121">
        <v>2080199</v>
      </c>
      <c r="B33" s="121"/>
      <c r="C33" s="185" t="s">
        <v>95</v>
      </c>
      <c r="D33" s="122">
        <v>51.99</v>
      </c>
      <c r="E33" s="122">
        <v>0</v>
      </c>
      <c r="F33" s="120">
        <v>51.99</v>
      </c>
      <c r="G33" s="120">
        <v>0</v>
      </c>
      <c r="H33" s="120">
        <v>0</v>
      </c>
      <c r="I33" s="120">
        <v>0</v>
      </c>
      <c r="J33" s="131"/>
    </row>
    <row r="34" spans="1:10" ht="19.5" customHeight="1">
      <c r="A34" s="121">
        <v>20805</v>
      </c>
      <c r="B34" s="121"/>
      <c r="C34" s="77" t="s">
        <v>96</v>
      </c>
      <c r="D34" s="122">
        <v>11.76</v>
      </c>
      <c r="E34" s="119">
        <v>11.76</v>
      </c>
      <c r="F34" s="120">
        <v>0</v>
      </c>
      <c r="G34" s="120">
        <v>0</v>
      </c>
      <c r="H34" s="120">
        <v>0</v>
      </c>
      <c r="I34" s="120">
        <v>0</v>
      </c>
      <c r="J34" s="131"/>
    </row>
    <row r="35" spans="1:10" ht="19.5" customHeight="1">
      <c r="A35" s="121">
        <v>2080502</v>
      </c>
      <c r="B35" s="121"/>
      <c r="C35" s="77" t="s">
        <v>97</v>
      </c>
      <c r="D35" s="122">
        <v>11.76</v>
      </c>
      <c r="E35" s="119">
        <v>11.76</v>
      </c>
      <c r="F35" s="120">
        <v>0</v>
      </c>
      <c r="G35" s="120">
        <v>0</v>
      </c>
      <c r="H35" s="120">
        <v>0</v>
      </c>
      <c r="I35" s="120">
        <v>0</v>
      </c>
      <c r="J35" s="131"/>
    </row>
    <row r="36" spans="1:10" ht="19.5" customHeight="1">
      <c r="A36" s="121">
        <v>20807</v>
      </c>
      <c r="B36" s="121"/>
      <c r="C36" s="77" t="s">
        <v>98</v>
      </c>
      <c r="D36" s="122">
        <v>14</v>
      </c>
      <c r="E36" s="122">
        <v>0</v>
      </c>
      <c r="F36" s="120">
        <v>14</v>
      </c>
      <c r="G36" s="120">
        <v>0</v>
      </c>
      <c r="H36" s="120">
        <v>0</v>
      </c>
      <c r="I36" s="120">
        <v>0</v>
      </c>
      <c r="J36" s="131"/>
    </row>
    <row r="37" spans="1:10" ht="19.5" customHeight="1">
      <c r="A37" s="121">
        <v>2080799</v>
      </c>
      <c r="B37" s="121"/>
      <c r="C37" s="77" t="s">
        <v>99</v>
      </c>
      <c r="D37" s="122">
        <v>14</v>
      </c>
      <c r="E37" s="122">
        <v>0</v>
      </c>
      <c r="F37" s="120">
        <v>14</v>
      </c>
      <c r="G37" s="120">
        <v>0</v>
      </c>
      <c r="H37" s="120">
        <v>0</v>
      </c>
      <c r="I37" s="120">
        <v>0</v>
      </c>
      <c r="J37" s="131"/>
    </row>
    <row r="38" spans="1:10" ht="19.5" customHeight="1">
      <c r="A38" s="121">
        <v>229</v>
      </c>
      <c r="B38" s="121"/>
      <c r="C38" s="77" t="s">
        <v>100</v>
      </c>
      <c r="D38" s="122">
        <f>54.65+264.69</f>
        <v>319.34</v>
      </c>
      <c r="E38" s="122">
        <v>0</v>
      </c>
      <c r="F38" s="120">
        <f>54.65+264.69</f>
        <v>319.34</v>
      </c>
      <c r="G38" s="120">
        <v>0</v>
      </c>
      <c r="H38" s="120">
        <v>0</v>
      </c>
      <c r="I38" s="120">
        <v>0</v>
      </c>
      <c r="J38" s="131"/>
    </row>
    <row r="39" spans="1:10" ht="19.5" customHeight="1">
      <c r="A39" s="121">
        <v>22960</v>
      </c>
      <c r="B39" s="121"/>
      <c r="C39" s="77" t="s">
        <v>101</v>
      </c>
      <c r="D39" s="122">
        <f>54.65+185.69</f>
        <v>240.34</v>
      </c>
      <c r="E39" s="122">
        <v>0</v>
      </c>
      <c r="F39" s="120">
        <f>54.65+185.69</f>
        <v>240.34</v>
      </c>
      <c r="G39" s="120">
        <v>0</v>
      </c>
      <c r="H39" s="120">
        <v>0</v>
      </c>
      <c r="I39" s="120">
        <v>0</v>
      </c>
      <c r="J39" s="131"/>
    </row>
    <row r="40" spans="1:10" ht="19.5" customHeight="1">
      <c r="A40" s="121">
        <v>2296002</v>
      </c>
      <c r="B40" s="121"/>
      <c r="C40" s="77" t="s">
        <v>102</v>
      </c>
      <c r="D40" s="122">
        <f>54.65+18.6</f>
        <v>73.25</v>
      </c>
      <c r="E40" s="122">
        <v>0</v>
      </c>
      <c r="F40" s="120">
        <f>54.65+18.6</f>
        <v>73.25</v>
      </c>
      <c r="G40" s="120">
        <v>0</v>
      </c>
      <c r="H40" s="120">
        <v>0</v>
      </c>
      <c r="I40" s="120">
        <v>0</v>
      </c>
      <c r="J40" s="131"/>
    </row>
    <row r="41" spans="1:10" ht="19.5" customHeight="1">
      <c r="A41" s="121">
        <v>2296004</v>
      </c>
      <c r="B41" s="121"/>
      <c r="C41" s="77" t="s">
        <v>103</v>
      </c>
      <c r="D41" s="122">
        <v>163.72</v>
      </c>
      <c r="E41" s="122">
        <v>0</v>
      </c>
      <c r="F41" s="120">
        <v>163.72</v>
      </c>
      <c r="G41" s="120">
        <v>0</v>
      </c>
      <c r="H41" s="120">
        <v>0</v>
      </c>
      <c r="I41" s="120">
        <v>0</v>
      </c>
      <c r="J41" s="131"/>
    </row>
    <row r="42" spans="1:10" ht="19.5" customHeight="1">
      <c r="A42" s="121">
        <v>2296006</v>
      </c>
      <c r="B42" s="121"/>
      <c r="C42" s="77" t="s">
        <v>104</v>
      </c>
      <c r="D42" s="122">
        <v>3.37</v>
      </c>
      <c r="E42" s="122">
        <v>0</v>
      </c>
      <c r="F42" s="120">
        <v>3.37</v>
      </c>
      <c r="G42" s="120">
        <v>0</v>
      </c>
      <c r="H42" s="120">
        <v>0</v>
      </c>
      <c r="I42" s="120">
        <v>0</v>
      </c>
      <c r="J42" s="131"/>
    </row>
    <row r="43" spans="1:10" ht="19.5" customHeight="1">
      <c r="A43" s="121">
        <v>22999</v>
      </c>
      <c r="B43" s="121"/>
      <c r="C43" s="77" t="s">
        <v>100</v>
      </c>
      <c r="D43" s="122">
        <v>79</v>
      </c>
      <c r="E43" s="122">
        <v>0</v>
      </c>
      <c r="F43" s="120">
        <v>79</v>
      </c>
      <c r="G43" s="120">
        <v>0</v>
      </c>
      <c r="H43" s="120">
        <v>0</v>
      </c>
      <c r="I43" s="120">
        <v>0</v>
      </c>
      <c r="J43" s="131"/>
    </row>
    <row r="44" spans="1:10" ht="19.5" customHeight="1">
      <c r="A44" s="121">
        <v>2299901</v>
      </c>
      <c r="B44" s="121"/>
      <c r="C44" s="77" t="s">
        <v>100</v>
      </c>
      <c r="D44" s="122">
        <v>79</v>
      </c>
      <c r="E44" s="122">
        <v>0</v>
      </c>
      <c r="F44" s="120">
        <v>79</v>
      </c>
      <c r="G44" s="120">
        <v>0</v>
      </c>
      <c r="H44" s="120">
        <v>0</v>
      </c>
      <c r="I44" s="120">
        <v>0</v>
      </c>
      <c r="J44" s="131"/>
    </row>
    <row r="45" spans="1:9" ht="30.75" customHeight="1">
      <c r="A45" s="125" t="s">
        <v>113</v>
      </c>
      <c r="B45" s="125"/>
      <c r="C45" s="125"/>
      <c r="D45" s="125"/>
      <c r="E45" s="125"/>
      <c r="F45" s="125"/>
      <c r="G45" s="125"/>
      <c r="H45" s="125"/>
      <c r="I45" s="125"/>
    </row>
    <row r="46" spans="1:9" ht="14.25">
      <c r="A46" s="126"/>
      <c r="B46" s="127"/>
      <c r="C46" s="127"/>
      <c r="D46" s="127"/>
      <c r="E46" s="127"/>
      <c r="F46" s="127"/>
      <c r="G46" s="127"/>
      <c r="H46" s="127"/>
      <c r="I46" s="127"/>
    </row>
    <row r="47" ht="14.25">
      <c r="A47" s="128"/>
    </row>
  </sheetData>
  <sheetProtection/>
  <mergeCells count="50">
    <mergeCell ref="A1:I1"/>
    <mergeCell ref="A3:C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I45"/>
    <mergeCell ref="C5:C6"/>
    <mergeCell ref="D4:D6"/>
    <mergeCell ref="E4:E6"/>
    <mergeCell ref="F4:F6"/>
    <mergeCell ref="G4:G6"/>
    <mergeCell ref="H4:H6"/>
    <mergeCell ref="I4:I6"/>
    <mergeCell ref="A5:B6"/>
  </mergeCells>
  <printOptions horizontalCentered="1"/>
  <pageMargins left="0.35" right="0.35" top="0.79" bottom="0.79" header="0.51" footer="0.2"/>
  <pageSetup fitToHeight="1" fitToWidth="1" horizontalDpi="600" verticalDpi="600" orientation="portrait" paperSize="9" scale="92"/>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4"/>
  <sheetViews>
    <sheetView zoomScaleSheetLayoutView="100" workbookViewId="0" topLeftCell="A1">
      <selection activeCell="G8" sqref="G8"/>
    </sheetView>
  </sheetViews>
  <sheetFormatPr defaultColWidth="9.00390625" defaultRowHeight="14.25"/>
  <cols>
    <col min="1" max="1" width="21.875" style="83" customWidth="1"/>
    <col min="2" max="2" width="3.875" style="83" customWidth="1"/>
    <col min="3" max="3" width="7.875" style="83" customWidth="1"/>
    <col min="4" max="4" width="18.125" style="83" customWidth="1"/>
    <col min="5" max="5" width="3.875" style="83" customWidth="1"/>
    <col min="6" max="8" width="7.375" style="83" customWidth="1"/>
    <col min="9" max="10" width="9.00390625" style="84" customWidth="1"/>
    <col min="11" max="16384" width="9.00390625" style="83" customWidth="1"/>
  </cols>
  <sheetData>
    <row r="1" spans="1:8" ht="14.25">
      <c r="A1" s="85"/>
      <c r="B1" s="86"/>
      <c r="C1" s="86"/>
      <c r="D1" s="86"/>
      <c r="E1" s="86"/>
      <c r="F1" s="86"/>
      <c r="G1" s="86"/>
      <c r="H1" s="86"/>
    </row>
    <row r="2" spans="1:10" s="81" customFormat="1" ht="18" customHeight="1">
      <c r="A2" s="87" t="s">
        <v>114</v>
      </c>
      <c r="B2" s="87"/>
      <c r="C2" s="87"/>
      <c r="D2" s="87"/>
      <c r="E2" s="87"/>
      <c r="F2" s="87"/>
      <c r="G2" s="87"/>
      <c r="H2" s="87"/>
      <c r="I2" s="108"/>
      <c r="J2" s="108"/>
    </row>
    <row r="3" spans="1:8" ht="9.75" customHeight="1">
      <c r="A3" s="88"/>
      <c r="B3" s="88"/>
      <c r="C3" s="88"/>
      <c r="D3" s="88"/>
      <c r="E3" s="88"/>
      <c r="F3" s="88"/>
      <c r="G3" s="88"/>
      <c r="H3" s="23" t="s">
        <v>115</v>
      </c>
    </row>
    <row r="4" spans="1:8" ht="15" customHeight="1">
      <c r="A4" s="29" t="s">
        <v>116</v>
      </c>
      <c r="B4" s="89"/>
      <c r="C4" s="89"/>
      <c r="D4" s="89"/>
      <c r="E4" s="89"/>
      <c r="F4" s="89"/>
      <c r="G4" s="89"/>
      <c r="H4" s="52" t="s">
        <v>3</v>
      </c>
    </row>
    <row r="5" spans="1:10" s="82" customFormat="1" ht="19.5" customHeight="1">
      <c r="A5" s="186" t="s">
        <v>4</v>
      </c>
      <c r="B5" s="80"/>
      <c r="C5" s="80"/>
      <c r="D5" s="186" t="s">
        <v>5</v>
      </c>
      <c r="E5" s="80"/>
      <c r="F5" s="80"/>
      <c r="G5" s="80"/>
      <c r="H5" s="80"/>
      <c r="I5" s="109"/>
      <c r="J5" s="109"/>
    </row>
    <row r="6" spans="1:10" s="82" customFormat="1" ht="31.5" customHeight="1">
      <c r="A6" s="186" t="s">
        <v>6</v>
      </c>
      <c r="B6" s="186" t="s">
        <v>7</v>
      </c>
      <c r="C6" s="80" t="s">
        <v>117</v>
      </c>
      <c r="D6" s="186" t="s">
        <v>6</v>
      </c>
      <c r="E6" s="186" t="s">
        <v>7</v>
      </c>
      <c r="F6" s="80" t="s">
        <v>56</v>
      </c>
      <c r="G6" s="90" t="s">
        <v>118</v>
      </c>
      <c r="H6" s="90" t="s">
        <v>119</v>
      </c>
      <c r="I6" s="109"/>
      <c r="J6" s="109"/>
    </row>
    <row r="7" spans="1:10" s="82" customFormat="1" ht="19.5" customHeight="1">
      <c r="A7" s="186" t="s">
        <v>9</v>
      </c>
      <c r="B7" s="80"/>
      <c r="C7" s="186" t="s">
        <v>10</v>
      </c>
      <c r="D7" s="186" t="s">
        <v>9</v>
      </c>
      <c r="E7" s="80"/>
      <c r="F7" s="91">
        <v>2</v>
      </c>
      <c r="G7" s="91">
        <v>3</v>
      </c>
      <c r="H7" s="91">
        <v>4</v>
      </c>
      <c r="I7" s="109"/>
      <c r="J7" s="109"/>
    </row>
    <row r="8" spans="1:10" s="82" customFormat="1" ht="19.5" customHeight="1">
      <c r="A8" s="187" t="s">
        <v>120</v>
      </c>
      <c r="B8" s="186" t="s">
        <v>10</v>
      </c>
      <c r="C8" s="93">
        <f>623.64+1382.06</f>
        <v>2005.6999999999998</v>
      </c>
      <c r="D8" s="188" t="s">
        <v>13</v>
      </c>
      <c r="E8" s="95">
        <v>15</v>
      </c>
      <c r="F8" s="80">
        <f>G8+H8</f>
        <v>1886.48</v>
      </c>
      <c r="G8" s="80">
        <f>603.91+1282.57</f>
        <v>1886.48</v>
      </c>
      <c r="H8" s="93">
        <v>0</v>
      </c>
      <c r="I8" s="109"/>
      <c r="J8" s="109"/>
    </row>
    <row r="9" spans="1:10" s="82" customFormat="1" ht="19.5" customHeight="1">
      <c r="A9" s="96" t="s">
        <v>121</v>
      </c>
      <c r="B9" s="186" t="s">
        <v>11</v>
      </c>
      <c r="C9" s="93">
        <f>185.69+54.65</f>
        <v>240.34</v>
      </c>
      <c r="D9" s="188" t="s">
        <v>16</v>
      </c>
      <c r="E9" s="95">
        <v>16</v>
      </c>
      <c r="F9" s="80">
        <f aca="true" t="shared" si="0" ref="F9:F16">G9+H9</f>
        <v>0</v>
      </c>
      <c r="G9" s="80">
        <v>0</v>
      </c>
      <c r="H9" s="93">
        <v>0</v>
      </c>
      <c r="I9" s="109"/>
      <c r="J9" s="109"/>
    </row>
    <row r="10" spans="1:10" s="82" customFormat="1" ht="19.5" customHeight="1">
      <c r="A10" s="96"/>
      <c r="B10" s="186" t="s">
        <v>19</v>
      </c>
      <c r="C10" s="93"/>
      <c r="D10" s="188" t="s">
        <v>20</v>
      </c>
      <c r="E10" s="95">
        <v>17</v>
      </c>
      <c r="F10" s="80">
        <f t="shared" si="0"/>
        <v>0</v>
      </c>
      <c r="G10" s="80">
        <v>0</v>
      </c>
      <c r="H10" s="93">
        <v>0</v>
      </c>
      <c r="I10" s="109"/>
      <c r="J10" s="109"/>
    </row>
    <row r="11" spans="1:10" s="82" customFormat="1" ht="19.5" customHeight="1">
      <c r="A11" s="96"/>
      <c r="B11" s="186" t="s">
        <v>23</v>
      </c>
      <c r="C11" s="93"/>
      <c r="D11" s="188" t="s">
        <v>24</v>
      </c>
      <c r="E11" s="95">
        <v>18</v>
      </c>
      <c r="F11" s="80">
        <f t="shared" si="0"/>
        <v>17.97</v>
      </c>
      <c r="G11" s="80">
        <f>10+7.97</f>
        <v>17.97</v>
      </c>
      <c r="H11" s="93">
        <v>0</v>
      </c>
      <c r="I11" s="109"/>
      <c r="J11" s="109"/>
    </row>
    <row r="12" spans="1:10" s="82" customFormat="1" ht="19.5" customHeight="1">
      <c r="A12" s="96"/>
      <c r="B12" s="186" t="s">
        <v>27</v>
      </c>
      <c r="C12" s="93"/>
      <c r="D12" s="188" t="s">
        <v>28</v>
      </c>
      <c r="E12" s="95">
        <v>19</v>
      </c>
      <c r="F12" s="80">
        <f t="shared" si="0"/>
        <v>15</v>
      </c>
      <c r="G12" s="80">
        <f>15</f>
        <v>15</v>
      </c>
      <c r="H12" s="93">
        <v>0</v>
      </c>
      <c r="I12" s="109"/>
      <c r="J12" s="109"/>
    </row>
    <row r="13" spans="1:10" s="82" customFormat="1" ht="19.5" customHeight="1">
      <c r="A13" s="96"/>
      <c r="B13" s="186" t="s">
        <v>31</v>
      </c>
      <c r="C13" s="93"/>
      <c r="D13" s="188" t="s">
        <v>32</v>
      </c>
      <c r="E13" s="95">
        <v>20</v>
      </c>
      <c r="F13" s="80">
        <f t="shared" si="0"/>
        <v>0</v>
      </c>
      <c r="G13" s="80">
        <v>0</v>
      </c>
      <c r="H13" s="93">
        <v>0</v>
      </c>
      <c r="I13" s="109"/>
      <c r="J13" s="109"/>
    </row>
    <row r="14" spans="1:10" s="82" customFormat="1" ht="19.5" customHeight="1">
      <c r="A14" s="96"/>
      <c r="B14" s="186" t="s">
        <v>34</v>
      </c>
      <c r="C14" s="93"/>
      <c r="D14" s="97" t="s">
        <v>122</v>
      </c>
      <c r="E14" s="95">
        <v>21</v>
      </c>
      <c r="F14" s="80">
        <f t="shared" si="0"/>
        <v>22.51</v>
      </c>
      <c r="G14" s="80">
        <v>22.51</v>
      </c>
      <c r="H14" s="93">
        <v>0</v>
      </c>
      <c r="I14" s="109"/>
      <c r="J14" s="109"/>
    </row>
    <row r="15" spans="1:10" s="82" customFormat="1" ht="19.5" customHeight="1">
      <c r="A15" s="96"/>
      <c r="B15" s="186" t="s">
        <v>37</v>
      </c>
      <c r="C15" s="93"/>
      <c r="D15" s="97" t="s">
        <v>123</v>
      </c>
      <c r="E15" s="95">
        <v>22</v>
      </c>
      <c r="F15" s="80">
        <f t="shared" si="0"/>
        <v>63.75</v>
      </c>
      <c r="G15" s="80">
        <f>11.76+51.99</f>
        <v>63.75</v>
      </c>
      <c r="H15" s="93">
        <v>0</v>
      </c>
      <c r="I15" s="109"/>
      <c r="J15" s="109"/>
    </row>
    <row r="16" spans="1:10" s="82" customFormat="1" ht="19.5" customHeight="1">
      <c r="A16" s="96"/>
      <c r="B16" s="186" t="s">
        <v>40</v>
      </c>
      <c r="C16" s="93"/>
      <c r="D16" s="97" t="s">
        <v>41</v>
      </c>
      <c r="E16" s="95">
        <v>23</v>
      </c>
      <c r="F16" s="80">
        <f t="shared" si="0"/>
        <v>240.34</v>
      </c>
      <c r="G16" s="80">
        <v>0</v>
      </c>
      <c r="H16" s="93">
        <f>185.69+54.65</f>
        <v>240.34</v>
      </c>
      <c r="I16" s="109"/>
      <c r="J16" s="109"/>
    </row>
    <row r="17" spans="1:10" s="82" customFormat="1" ht="19.5" customHeight="1">
      <c r="A17" s="189" t="s">
        <v>43</v>
      </c>
      <c r="B17" s="186" t="s">
        <v>42</v>
      </c>
      <c r="C17" s="93">
        <f>C8+C9</f>
        <v>2246.04</v>
      </c>
      <c r="D17" s="190" t="s">
        <v>45</v>
      </c>
      <c r="E17" s="95">
        <v>24</v>
      </c>
      <c r="F17" s="80">
        <f>809.33+1436.71</f>
        <v>2246.04</v>
      </c>
      <c r="G17" s="80">
        <f>623.64+1382.06</f>
        <v>2005.6999999999998</v>
      </c>
      <c r="H17" s="100">
        <f>SUM(H8:H16)</f>
        <v>240.34</v>
      </c>
      <c r="I17" s="109"/>
      <c r="J17" s="109"/>
    </row>
    <row r="18" spans="1:10" s="82" customFormat="1" ht="19.5" customHeight="1">
      <c r="A18" s="101" t="s">
        <v>124</v>
      </c>
      <c r="B18" s="186" t="s">
        <v>44</v>
      </c>
      <c r="C18" s="93">
        <v>0</v>
      </c>
      <c r="D18" s="102" t="s">
        <v>125</v>
      </c>
      <c r="E18" s="95">
        <v>25</v>
      </c>
      <c r="F18" s="80">
        <v>0</v>
      </c>
      <c r="G18" s="80">
        <v>0</v>
      </c>
      <c r="H18" s="100">
        <v>0</v>
      </c>
      <c r="I18" s="109"/>
      <c r="J18" s="109"/>
    </row>
    <row r="19" spans="1:10" s="82" customFormat="1" ht="19.5" customHeight="1">
      <c r="A19" s="101" t="s">
        <v>126</v>
      </c>
      <c r="B19" s="186" t="s">
        <v>48</v>
      </c>
      <c r="C19" s="93">
        <v>0</v>
      </c>
      <c r="D19" s="97"/>
      <c r="E19" s="95">
        <v>26</v>
      </c>
      <c r="F19" s="95"/>
      <c r="G19" s="95"/>
      <c r="H19" s="100"/>
      <c r="I19" s="109"/>
      <c r="J19" s="109"/>
    </row>
    <row r="20" spans="1:10" s="82" customFormat="1" ht="27" customHeight="1">
      <c r="A20" s="101" t="s">
        <v>127</v>
      </c>
      <c r="B20" s="186" t="s">
        <v>52</v>
      </c>
      <c r="C20" s="93">
        <v>0</v>
      </c>
      <c r="D20" s="97"/>
      <c r="E20" s="95">
        <v>27</v>
      </c>
      <c r="F20" s="95"/>
      <c r="G20" s="95"/>
      <c r="H20" s="100"/>
      <c r="I20" s="109"/>
      <c r="J20" s="109"/>
    </row>
    <row r="21" spans="1:8" ht="19.5" customHeight="1">
      <c r="A21" s="191" t="s">
        <v>56</v>
      </c>
      <c r="B21" s="186" t="s">
        <v>14</v>
      </c>
      <c r="C21" s="93">
        <f>C17</f>
        <v>2246.04</v>
      </c>
      <c r="D21" s="192" t="s">
        <v>56</v>
      </c>
      <c r="E21" s="95">
        <v>28</v>
      </c>
      <c r="F21" s="80">
        <f>F17</f>
        <v>2246.04</v>
      </c>
      <c r="G21" s="80">
        <f>G17</f>
        <v>2005.6999999999998</v>
      </c>
      <c r="H21" s="100">
        <f>H17</f>
        <v>240.34</v>
      </c>
    </row>
    <row r="22" spans="1:8" ht="29.25" customHeight="1">
      <c r="A22" s="105" t="s">
        <v>128</v>
      </c>
      <c r="B22" s="106"/>
      <c r="C22" s="106"/>
      <c r="D22" s="106"/>
      <c r="E22" s="106"/>
      <c r="F22" s="106"/>
      <c r="G22" s="107"/>
      <c r="H22" s="106"/>
    </row>
    <row r="23" spans="1:8" ht="14.25">
      <c r="A23" s="86"/>
      <c r="B23" s="86"/>
      <c r="C23" s="86"/>
      <c r="D23" s="86"/>
      <c r="E23" s="86"/>
      <c r="F23" s="86"/>
      <c r="G23" s="86"/>
      <c r="H23" s="86"/>
    </row>
    <row r="24" spans="1:8" ht="14.25">
      <c r="A24" s="86"/>
      <c r="B24" s="86"/>
      <c r="C24" s="86"/>
      <c r="D24" s="86"/>
      <c r="E24" s="86"/>
      <c r="F24" s="86"/>
      <c r="G24" s="86"/>
      <c r="H24" s="86"/>
    </row>
  </sheetData>
  <sheetProtection/>
  <mergeCells count="4">
    <mergeCell ref="A2:H2"/>
    <mergeCell ref="A5:C5"/>
    <mergeCell ref="D5:H5"/>
    <mergeCell ref="A22:H22"/>
  </mergeCells>
  <printOptions horizontalCentered="1"/>
  <pageMargins left="0.35" right="0.35" top="0.59" bottom="0.79" header="0.51" footer="0.2"/>
  <pageSetup fitToHeight="1" fitToWidth="1" horizontalDpi="300" verticalDpi="300" orientation="portrait" paperSize="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39"/>
  <sheetViews>
    <sheetView workbookViewId="0" topLeftCell="A4">
      <selection activeCell="O17" sqref="O17"/>
    </sheetView>
  </sheetViews>
  <sheetFormatPr defaultColWidth="9.00390625" defaultRowHeight="14.25"/>
  <cols>
    <col min="1" max="1" width="3.625" style="6" customWidth="1"/>
    <col min="2" max="2" width="2.75390625" style="6" customWidth="1"/>
    <col min="3" max="3" width="35.125" style="6" customWidth="1"/>
    <col min="4" max="6" width="8.625" style="6" customWidth="1"/>
    <col min="7" max="16384" width="9.00390625" style="6" customWidth="1"/>
  </cols>
  <sheetData>
    <row r="1" spans="1:6" s="1" customFormat="1" ht="30" customHeight="1">
      <c r="A1" s="7" t="s">
        <v>129</v>
      </c>
      <c r="B1" s="7"/>
      <c r="C1" s="7"/>
      <c r="D1" s="7"/>
      <c r="E1" s="7"/>
      <c r="F1" s="7"/>
    </row>
    <row r="2" spans="1:6" s="2" customFormat="1" ht="10.5" customHeight="1">
      <c r="A2" s="8"/>
      <c r="B2" s="8"/>
      <c r="C2" s="8"/>
      <c r="D2" s="8"/>
      <c r="E2" s="8"/>
      <c r="F2" s="72" t="s">
        <v>130</v>
      </c>
    </row>
    <row r="3" spans="1:6" s="2" customFormat="1" ht="15" customHeight="1">
      <c r="A3" s="9" t="s">
        <v>131</v>
      </c>
      <c r="B3" s="9"/>
      <c r="C3" s="9"/>
      <c r="D3" s="73"/>
      <c r="E3" s="73"/>
      <c r="F3" s="72" t="s">
        <v>3</v>
      </c>
    </row>
    <row r="4" spans="1:6" s="3" customFormat="1" ht="20.25" customHeight="1">
      <c r="A4" s="46" t="s">
        <v>6</v>
      </c>
      <c r="B4" s="46"/>
      <c r="C4" s="46"/>
      <c r="D4" s="40" t="s">
        <v>45</v>
      </c>
      <c r="E4" s="40" t="s">
        <v>132</v>
      </c>
      <c r="F4" s="40" t="s">
        <v>109</v>
      </c>
    </row>
    <row r="5" spans="1:6" s="3" customFormat="1" ht="24.75" customHeight="1">
      <c r="A5" s="46" t="s">
        <v>69</v>
      </c>
      <c r="B5" s="46"/>
      <c r="C5" s="46" t="s">
        <v>70</v>
      </c>
      <c r="D5" s="40"/>
      <c r="E5" s="40"/>
      <c r="F5" s="40"/>
    </row>
    <row r="6" spans="1:6" s="3" customFormat="1" ht="18" customHeight="1">
      <c r="A6" s="46"/>
      <c r="B6" s="46"/>
      <c r="C6" s="46"/>
      <c r="D6" s="40"/>
      <c r="E6" s="40"/>
      <c r="F6" s="40"/>
    </row>
    <row r="7" spans="1:6" s="3" customFormat="1" ht="10.5" customHeight="1">
      <c r="A7" s="46"/>
      <c r="B7" s="46"/>
      <c r="C7" s="46"/>
      <c r="D7" s="40"/>
      <c r="E7" s="40"/>
      <c r="F7" s="40"/>
    </row>
    <row r="8" spans="1:6" s="3" customFormat="1" ht="22.5" customHeight="1">
      <c r="A8" s="46" t="s">
        <v>71</v>
      </c>
      <c r="B8" s="46"/>
      <c r="C8" s="46"/>
      <c r="D8" s="46">
        <v>1</v>
      </c>
      <c r="E8" s="46">
        <v>2</v>
      </c>
      <c r="F8" s="46">
        <v>3</v>
      </c>
    </row>
    <row r="9" spans="1:6" s="3" customFormat="1" ht="22.5" customHeight="1">
      <c r="A9" s="46" t="s">
        <v>56</v>
      </c>
      <c r="B9" s="46"/>
      <c r="C9" s="46"/>
      <c r="D9" s="74">
        <f aca="true" t="shared" si="0" ref="D9:D15">E9+F9</f>
        <v>2005.7</v>
      </c>
      <c r="E9" s="74">
        <f>608.95+415.09</f>
        <v>1024.04</v>
      </c>
      <c r="F9" s="75">
        <f>14.69+966.97</f>
        <v>981.6600000000001</v>
      </c>
    </row>
    <row r="10" spans="1:7" s="4" customFormat="1" ht="18.75" customHeight="1">
      <c r="A10" s="76">
        <v>201</v>
      </c>
      <c r="B10" s="76"/>
      <c r="C10" s="77" t="s">
        <v>72</v>
      </c>
      <c r="D10" s="74">
        <f t="shared" si="0"/>
        <v>1886.48</v>
      </c>
      <c r="E10" s="78">
        <f>597.19+415.09</f>
        <v>1012.28</v>
      </c>
      <c r="F10" s="75">
        <f>6.72+867.48</f>
        <v>874.2</v>
      </c>
      <c r="G10" s="79"/>
    </row>
    <row r="11" spans="1:7" s="4" customFormat="1" ht="18.75" customHeight="1">
      <c r="A11" s="76">
        <v>20125</v>
      </c>
      <c r="B11" s="76"/>
      <c r="C11" s="77" t="s">
        <v>73</v>
      </c>
      <c r="D11" s="74">
        <f t="shared" si="0"/>
        <v>5</v>
      </c>
      <c r="E11" s="80">
        <v>0</v>
      </c>
      <c r="F11" s="75">
        <v>5</v>
      </c>
      <c r="G11" s="79"/>
    </row>
    <row r="12" spans="1:7" s="4" customFormat="1" ht="18.75" customHeight="1">
      <c r="A12" s="76">
        <v>2012505</v>
      </c>
      <c r="B12" s="76"/>
      <c r="C12" s="77" t="s">
        <v>74</v>
      </c>
      <c r="D12" s="74">
        <f t="shared" si="0"/>
        <v>5</v>
      </c>
      <c r="E12" s="80">
        <v>0</v>
      </c>
      <c r="F12" s="75">
        <v>5</v>
      </c>
      <c r="G12" s="79"/>
    </row>
    <row r="13" spans="1:7" s="4" customFormat="1" ht="18.75" customHeight="1">
      <c r="A13" s="76">
        <v>20129</v>
      </c>
      <c r="B13" s="76"/>
      <c r="C13" s="77" t="s">
        <v>75</v>
      </c>
      <c r="D13" s="74">
        <f t="shared" si="0"/>
        <v>1308.05</v>
      </c>
      <c r="E13" s="80">
        <f>597.19+415.09</f>
        <v>1012.28</v>
      </c>
      <c r="F13" s="75">
        <f>4.72+291.05</f>
        <v>295.77000000000004</v>
      </c>
      <c r="G13" s="79"/>
    </row>
    <row r="14" spans="1:7" s="4" customFormat="1" ht="18.75" customHeight="1">
      <c r="A14" s="76">
        <v>2012901</v>
      </c>
      <c r="B14" s="76"/>
      <c r="C14" s="77" t="s">
        <v>76</v>
      </c>
      <c r="D14" s="74">
        <f t="shared" si="0"/>
        <v>415.09</v>
      </c>
      <c r="E14" s="80">
        <v>415.09</v>
      </c>
      <c r="F14" s="75">
        <v>0</v>
      </c>
      <c r="G14" s="79"/>
    </row>
    <row r="15" spans="1:7" s="4" customFormat="1" ht="18.75" customHeight="1">
      <c r="A15" s="76">
        <v>2012950</v>
      </c>
      <c r="B15" s="76"/>
      <c r="C15" s="77" t="s">
        <v>77</v>
      </c>
      <c r="D15" s="74">
        <f t="shared" si="0"/>
        <v>597.19</v>
      </c>
      <c r="E15" s="80">
        <v>597.19</v>
      </c>
      <c r="F15" s="75">
        <v>0</v>
      </c>
      <c r="G15" s="79"/>
    </row>
    <row r="16" spans="1:7" s="4" customFormat="1" ht="18.75" customHeight="1">
      <c r="A16" s="76">
        <v>2012999</v>
      </c>
      <c r="B16" s="76"/>
      <c r="C16" s="77" t="s">
        <v>78</v>
      </c>
      <c r="D16" s="74">
        <f aca="true" t="shared" si="1" ref="D16:D34">E16+F16</f>
        <v>295.77000000000004</v>
      </c>
      <c r="E16" s="80">
        <v>0</v>
      </c>
      <c r="F16" s="75">
        <f>4.72+291.05</f>
        <v>295.77000000000004</v>
      </c>
      <c r="G16" s="79"/>
    </row>
    <row r="17" spans="1:7" s="4" customFormat="1" ht="18.75" customHeight="1">
      <c r="A17" s="76">
        <v>20131</v>
      </c>
      <c r="B17" s="76"/>
      <c r="C17" s="77" t="s">
        <v>79</v>
      </c>
      <c r="D17" s="74">
        <f t="shared" si="1"/>
        <v>494.44</v>
      </c>
      <c r="E17" s="80">
        <v>0</v>
      </c>
      <c r="F17" s="75">
        <v>494.44</v>
      </c>
      <c r="G17" s="79"/>
    </row>
    <row r="18" spans="1:7" s="4" customFormat="1" ht="18.75" customHeight="1">
      <c r="A18" s="76">
        <v>2013199</v>
      </c>
      <c r="B18" s="76"/>
      <c r="C18" s="77" t="s">
        <v>80</v>
      </c>
      <c r="D18" s="74">
        <f t="shared" si="1"/>
        <v>494.44</v>
      </c>
      <c r="E18" s="80">
        <v>0</v>
      </c>
      <c r="F18" s="75">
        <v>494.44</v>
      </c>
      <c r="G18" s="79"/>
    </row>
    <row r="19" spans="1:7" s="4" customFormat="1" ht="18.75" customHeight="1">
      <c r="A19" s="76">
        <v>20132</v>
      </c>
      <c r="B19" s="76"/>
      <c r="C19" s="77" t="s">
        <v>81</v>
      </c>
      <c r="D19" s="74">
        <f t="shared" si="1"/>
        <v>79</v>
      </c>
      <c r="E19" s="80">
        <v>0</v>
      </c>
      <c r="F19" s="75">
        <v>79</v>
      </c>
      <c r="G19" s="79"/>
    </row>
    <row r="20" spans="1:7" s="4" customFormat="1" ht="18.75" customHeight="1">
      <c r="A20" s="76">
        <v>2013299</v>
      </c>
      <c r="B20" s="76"/>
      <c r="C20" s="77" t="s">
        <v>82</v>
      </c>
      <c r="D20" s="74">
        <f t="shared" si="1"/>
        <v>79</v>
      </c>
      <c r="E20" s="80">
        <v>0</v>
      </c>
      <c r="F20" s="75">
        <v>79</v>
      </c>
      <c r="G20" s="79"/>
    </row>
    <row r="21" spans="1:7" s="4" customFormat="1" ht="18.75" customHeight="1">
      <c r="A21" s="76">
        <v>204</v>
      </c>
      <c r="B21" s="76"/>
      <c r="C21" s="77" t="s">
        <v>83</v>
      </c>
      <c r="D21" s="74">
        <f t="shared" si="1"/>
        <v>17.97</v>
      </c>
      <c r="E21" s="80">
        <v>0</v>
      </c>
      <c r="F21" s="75">
        <f>7.97+10</f>
        <v>17.97</v>
      </c>
      <c r="G21" s="79"/>
    </row>
    <row r="22" spans="1:7" s="4" customFormat="1" ht="18.75" customHeight="1">
      <c r="A22" s="76">
        <v>20402</v>
      </c>
      <c r="B22" s="76"/>
      <c r="C22" s="77" t="s">
        <v>84</v>
      </c>
      <c r="D22" s="74">
        <f t="shared" si="1"/>
        <v>17.97</v>
      </c>
      <c r="E22" s="80">
        <v>0</v>
      </c>
      <c r="F22" s="75">
        <f>7.97+10</f>
        <v>17.97</v>
      </c>
      <c r="G22" s="79"/>
    </row>
    <row r="23" spans="1:7" s="4" customFormat="1" ht="18.75" customHeight="1">
      <c r="A23" s="76">
        <v>2040211</v>
      </c>
      <c r="B23" s="76"/>
      <c r="C23" s="77" t="s">
        <v>85</v>
      </c>
      <c r="D23" s="74">
        <f t="shared" si="1"/>
        <v>17.97</v>
      </c>
      <c r="E23" s="80">
        <v>0</v>
      </c>
      <c r="F23" s="75">
        <f>7.97+10</f>
        <v>17.97</v>
      </c>
      <c r="G23" s="79"/>
    </row>
    <row r="24" spans="1:7" s="4" customFormat="1" ht="18.75" customHeight="1">
      <c r="A24" s="76">
        <v>205</v>
      </c>
      <c r="B24" s="76"/>
      <c r="C24" s="77" t="s">
        <v>86</v>
      </c>
      <c r="D24" s="74">
        <f t="shared" si="1"/>
        <v>15</v>
      </c>
      <c r="E24" s="80">
        <v>0</v>
      </c>
      <c r="F24" s="75">
        <v>15</v>
      </c>
      <c r="G24" s="79"/>
    </row>
    <row r="25" spans="1:7" s="4" customFormat="1" ht="18.75" customHeight="1">
      <c r="A25" s="76">
        <v>20508</v>
      </c>
      <c r="B25" s="76"/>
      <c r="C25" s="77" t="s">
        <v>87</v>
      </c>
      <c r="D25" s="74">
        <f t="shared" si="1"/>
        <v>15</v>
      </c>
      <c r="E25" s="80">
        <v>0</v>
      </c>
      <c r="F25" s="75">
        <v>15</v>
      </c>
      <c r="G25" s="79"/>
    </row>
    <row r="26" spans="1:7" s="4" customFormat="1" ht="18.75" customHeight="1">
      <c r="A26" s="76">
        <v>2050803</v>
      </c>
      <c r="B26" s="76"/>
      <c r="C26" s="77" t="s">
        <v>88</v>
      </c>
      <c r="D26" s="74">
        <f t="shared" si="1"/>
        <v>15</v>
      </c>
      <c r="E26" s="80">
        <v>0</v>
      </c>
      <c r="F26" s="75">
        <v>15</v>
      </c>
      <c r="G26" s="79"/>
    </row>
    <row r="27" spans="1:7" s="4" customFormat="1" ht="18.75" customHeight="1">
      <c r="A27" s="76">
        <v>207</v>
      </c>
      <c r="B27" s="76"/>
      <c r="C27" s="77" t="s">
        <v>90</v>
      </c>
      <c r="D27" s="74">
        <f t="shared" si="1"/>
        <v>22.51</v>
      </c>
      <c r="E27" s="80">
        <v>0</v>
      </c>
      <c r="F27" s="75">
        <v>22.51</v>
      </c>
      <c r="G27" s="79"/>
    </row>
    <row r="28" spans="1:7" s="4" customFormat="1" ht="18.75" customHeight="1">
      <c r="A28" s="76">
        <v>20701</v>
      </c>
      <c r="B28" s="76"/>
      <c r="C28" s="77" t="s">
        <v>91</v>
      </c>
      <c r="D28" s="74">
        <f t="shared" si="1"/>
        <v>22.51</v>
      </c>
      <c r="E28" s="80">
        <v>0</v>
      </c>
      <c r="F28" s="75">
        <v>22.51</v>
      </c>
      <c r="G28" s="79"/>
    </row>
    <row r="29" spans="1:7" s="4" customFormat="1" ht="18.75" customHeight="1">
      <c r="A29" s="76">
        <v>2070109</v>
      </c>
      <c r="B29" s="76"/>
      <c r="C29" s="77" t="s">
        <v>92</v>
      </c>
      <c r="D29" s="74">
        <f t="shared" si="1"/>
        <v>22.51</v>
      </c>
      <c r="E29" s="80">
        <v>0</v>
      </c>
      <c r="F29" s="75">
        <v>22.51</v>
      </c>
      <c r="G29" s="79"/>
    </row>
    <row r="30" spans="1:7" s="4" customFormat="1" ht="18.75" customHeight="1">
      <c r="A30" s="76">
        <v>208</v>
      </c>
      <c r="B30" s="76"/>
      <c r="C30" s="77" t="s">
        <v>93</v>
      </c>
      <c r="D30" s="74">
        <f t="shared" si="1"/>
        <v>63.75</v>
      </c>
      <c r="E30" s="80">
        <v>11.76</v>
      </c>
      <c r="F30" s="75">
        <v>51.99</v>
      </c>
      <c r="G30" s="79"/>
    </row>
    <row r="31" spans="1:7" s="4" customFormat="1" ht="18.75" customHeight="1">
      <c r="A31" s="76">
        <v>20801</v>
      </c>
      <c r="B31" s="76"/>
      <c r="C31" s="77" t="s">
        <v>94</v>
      </c>
      <c r="D31" s="74">
        <f t="shared" si="1"/>
        <v>51.99</v>
      </c>
      <c r="E31" s="80">
        <v>0</v>
      </c>
      <c r="F31" s="75">
        <v>51.99</v>
      </c>
      <c r="G31" s="79"/>
    </row>
    <row r="32" spans="1:7" s="4" customFormat="1" ht="18.75" customHeight="1">
      <c r="A32" s="76">
        <v>2080199</v>
      </c>
      <c r="B32" s="76"/>
      <c r="C32" s="185" t="s">
        <v>95</v>
      </c>
      <c r="D32" s="74">
        <f t="shared" si="1"/>
        <v>51.99</v>
      </c>
      <c r="E32" s="80">
        <v>0</v>
      </c>
      <c r="F32" s="75">
        <v>51.99</v>
      </c>
      <c r="G32" s="79"/>
    </row>
    <row r="33" spans="1:7" s="4" customFormat="1" ht="18.75" customHeight="1">
      <c r="A33" s="76">
        <v>20805</v>
      </c>
      <c r="B33" s="76"/>
      <c r="C33" s="77" t="s">
        <v>133</v>
      </c>
      <c r="D33" s="74">
        <f t="shared" si="1"/>
        <v>11.76</v>
      </c>
      <c r="E33" s="80">
        <v>11.76</v>
      </c>
      <c r="F33" s="75">
        <v>0</v>
      </c>
      <c r="G33" s="79"/>
    </row>
    <row r="34" spans="1:7" s="4" customFormat="1" ht="18.75" customHeight="1">
      <c r="A34" s="76">
        <v>2080502</v>
      </c>
      <c r="B34" s="76"/>
      <c r="C34" s="77" t="s">
        <v>97</v>
      </c>
      <c r="D34" s="74">
        <f t="shared" si="1"/>
        <v>11.76</v>
      </c>
      <c r="E34" s="80">
        <v>11.76</v>
      </c>
      <c r="F34" s="75">
        <v>0</v>
      </c>
      <c r="G34" s="79"/>
    </row>
    <row r="35" spans="1:7" ht="21" customHeight="1">
      <c r="A35" s="18" t="s">
        <v>134</v>
      </c>
      <c r="B35" s="19"/>
      <c r="C35" s="19"/>
      <c r="D35" s="19"/>
      <c r="E35" s="19"/>
      <c r="F35" s="19"/>
      <c r="G35" s="21"/>
    </row>
    <row r="36" ht="14.25">
      <c r="A36" s="20"/>
    </row>
    <row r="37" ht="14.25">
      <c r="A37" s="20"/>
    </row>
    <row r="38" ht="14.25">
      <c r="A38" s="20"/>
    </row>
    <row r="39" ht="14.25">
      <c r="A39" s="20"/>
    </row>
  </sheetData>
  <sheetProtection/>
  <mergeCells count="36">
    <mergeCell ref="A1:F1"/>
    <mergeCell ref="A3:C3"/>
    <mergeCell ref="A4:C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F35"/>
    <mergeCell ref="C5:C7"/>
    <mergeCell ref="D4:D7"/>
    <mergeCell ref="E4:E7"/>
    <mergeCell ref="F4:F7"/>
    <mergeCell ref="A5:B7"/>
  </mergeCells>
  <printOptions horizontalCentered="1"/>
  <pageMargins left="0.35" right="0.35" top="0.79" bottom="0.79" header="0.51" footer="0.2"/>
  <pageSetup fitToHeight="1" fitToWidth="1" horizontalDpi="600" verticalDpi="600" orientation="landscape" paperSize="9" scale="76"/>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47"/>
  <sheetViews>
    <sheetView workbookViewId="0" topLeftCell="A1">
      <selection activeCell="J28" sqref="J28"/>
    </sheetView>
  </sheetViews>
  <sheetFormatPr defaultColWidth="9.00390625" defaultRowHeight="14.25"/>
  <cols>
    <col min="1" max="1" width="4.625" style="6" customWidth="1"/>
    <col min="2" max="2" width="3.00390625" style="6" customWidth="1"/>
    <col min="3" max="3" width="31.75390625" style="6" customWidth="1"/>
    <col min="4" max="6" width="9.875" style="6" customWidth="1"/>
    <col min="7" max="16384" width="9.00390625" style="6" customWidth="1"/>
  </cols>
  <sheetData>
    <row r="1" spans="1:6" s="1" customFormat="1" ht="30" customHeight="1">
      <c r="A1" s="7" t="s">
        <v>135</v>
      </c>
      <c r="B1" s="59"/>
      <c r="C1" s="59"/>
      <c r="D1" s="59"/>
      <c r="E1" s="59"/>
      <c r="F1" s="59"/>
    </row>
    <row r="2" spans="1:6" s="2" customFormat="1" ht="10.5" customHeight="1">
      <c r="A2" s="60"/>
      <c r="B2" s="60"/>
      <c r="C2" s="60"/>
      <c r="D2" s="60"/>
      <c r="E2" s="60"/>
      <c r="F2" s="61" t="s">
        <v>136</v>
      </c>
    </row>
    <row r="3" spans="1:6" s="2" customFormat="1" ht="15" customHeight="1">
      <c r="A3" s="61" t="s">
        <v>61</v>
      </c>
      <c r="B3" s="62" t="s">
        <v>137</v>
      </c>
      <c r="C3" s="63"/>
      <c r="D3" s="63"/>
      <c r="E3" s="63"/>
      <c r="F3" s="61" t="s">
        <v>3</v>
      </c>
    </row>
    <row r="4" spans="1:6" s="3" customFormat="1" ht="20.25" customHeight="1">
      <c r="A4" s="46" t="s">
        <v>138</v>
      </c>
      <c r="B4" s="64"/>
      <c r="C4" s="64"/>
      <c r="D4" s="40" t="s">
        <v>45</v>
      </c>
      <c r="E4" s="40" t="s">
        <v>139</v>
      </c>
      <c r="F4" s="40" t="s">
        <v>140</v>
      </c>
    </row>
    <row r="5" spans="1:6" s="3" customFormat="1" ht="24.75" customHeight="1">
      <c r="A5" s="46" t="s">
        <v>141</v>
      </c>
      <c r="B5" s="64"/>
      <c r="C5" s="46" t="s">
        <v>70</v>
      </c>
      <c r="D5" s="65"/>
      <c r="E5" s="65"/>
      <c r="F5" s="65"/>
    </row>
    <row r="6" spans="1:6" s="3" customFormat="1" ht="18" customHeight="1">
      <c r="A6" s="64"/>
      <c r="B6" s="64"/>
      <c r="C6" s="64"/>
      <c r="D6" s="65"/>
      <c r="E6" s="65"/>
      <c r="F6" s="65"/>
    </row>
    <row r="7" spans="1:6" s="3" customFormat="1" ht="9" customHeight="1">
      <c r="A7" s="64"/>
      <c r="B7" s="64"/>
      <c r="C7" s="64"/>
      <c r="D7" s="65"/>
      <c r="E7" s="65"/>
      <c r="F7" s="65"/>
    </row>
    <row r="8" spans="1:6" s="3" customFormat="1" ht="22.5" customHeight="1">
      <c r="A8" s="46" t="s">
        <v>71</v>
      </c>
      <c r="B8" s="64"/>
      <c r="C8" s="64"/>
      <c r="D8" s="64">
        <v>1</v>
      </c>
      <c r="E8" s="64">
        <v>2</v>
      </c>
      <c r="F8" s="64">
        <v>3</v>
      </c>
    </row>
    <row r="9" spans="1:6" s="3" customFormat="1" ht="22.5" customHeight="1">
      <c r="A9" s="46" t="s">
        <v>56</v>
      </c>
      <c r="B9" s="64"/>
      <c r="C9" s="64"/>
      <c r="D9" s="66">
        <f>608.95+415.09</f>
        <v>1024.04</v>
      </c>
      <c r="E9" s="66">
        <f>487.44+365.55</f>
        <v>852.99</v>
      </c>
      <c r="F9" s="67">
        <f>121.5+49.54</f>
        <v>171.04</v>
      </c>
    </row>
    <row r="10" spans="1:6" s="3" customFormat="1" ht="22.5" customHeight="1">
      <c r="A10" s="68">
        <v>301</v>
      </c>
      <c r="B10" s="68"/>
      <c r="C10" s="46" t="s">
        <v>142</v>
      </c>
      <c r="D10" s="66">
        <f aca="true" t="shared" si="0" ref="D10:D23">SUM(E10:F10)</f>
        <v>728.5899999999999</v>
      </c>
      <c r="E10" s="66">
        <f>405.46+323.13</f>
        <v>728.5899999999999</v>
      </c>
      <c r="F10" s="66">
        <f>SUM(F11:F16)</f>
        <v>0</v>
      </c>
    </row>
    <row r="11" spans="1:6" s="5" customFormat="1" ht="18" customHeight="1">
      <c r="A11" s="64">
        <v>30101</v>
      </c>
      <c r="B11" s="64"/>
      <c r="C11" s="46" t="s">
        <v>143</v>
      </c>
      <c r="D11" s="66">
        <f t="shared" si="0"/>
        <v>290.67</v>
      </c>
      <c r="E11" s="69">
        <f>171.16+119.51</f>
        <v>290.67</v>
      </c>
      <c r="F11" s="67">
        <v>0</v>
      </c>
    </row>
    <row r="12" spans="1:6" s="5" customFormat="1" ht="18" customHeight="1">
      <c r="A12" s="64">
        <v>30102</v>
      </c>
      <c r="B12" s="64"/>
      <c r="C12" s="46" t="s">
        <v>144</v>
      </c>
      <c r="D12" s="66">
        <f t="shared" si="0"/>
        <v>154.89</v>
      </c>
      <c r="E12" s="69">
        <f>22.6+132.29</f>
        <v>154.89</v>
      </c>
      <c r="F12" s="67">
        <v>0</v>
      </c>
    </row>
    <row r="13" spans="1:6" s="5" customFormat="1" ht="18" customHeight="1">
      <c r="A13" s="64">
        <v>30103</v>
      </c>
      <c r="B13" s="64"/>
      <c r="C13" s="46" t="s">
        <v>145</v>
      </c>
      <c r="D13" s="66">
        <f t="shared" si="0"/>
        <v>142.25</v>
      </c>
      <c r="E13" s="69">
        <f>9.96+132.29</f>
        <v>142.25</v>
      </c>
      <c r="F13" s="67">
        <v>0</v>
      </c>
    </row>
    <row r="14" spans="1:6" s="5" customFormat="1" ht="18" customHeight="1">
      <c r="A14" s="64">
        <v>30104</v>
      </c>
      <c r="B14" s="64"/>
      <c r="C14" s="46" t="s">
        <v>146</v>
      </c>
      <c r="D14" s="66">
        <f t="shared" si="0"/>
        <v>56.86</v>
      </c>
      <c r="E14" s="69">
        <f>45.21+11.65</f>
        <v>56.86</v>
      </c>
      <c r="F14" s="67">
        <v>0</v>
      </c>
    </row>
    <row r="15" spans="1:6" s="5" customFormat="1" ht="18" customHeight="1">
      <c r="A15" s="64">
        <v>30106</v>
      </c>
      <c r="B15" s="64"/>
      <c r="C15" s="46" t="s">
        <v>147</v>
      </c>
      <c r="D15" s="66">
        <f t="shared" si="0"/>
        <v>2.7</v>
      </c>
      <c r="E15" s="69">
        <v>2.7</v>
      </c>
      <c r="F15" s="67">
        <v>0</v>
      </c>
    </row>
    <row r="16" spans="1:6" s="5" customFormat="1" ht="18" customHeight="1">
      <c r="A16" s="64">
        <v>30107</v>
      </c>
      <c r="B16" s="64"/>
      <c r="C16" s="46" t="s">
        <v>148</v>
      </c>
      <c r="D16" s="66">
        <f t="shared" si="0"/>
        <v>81.28</v>
      </c>
      <c r="E16" s="69">
        <v>81.28</v>
      </c>
      <c r="F16" s="67">
        <v>0</v>
      </c>
    </row>
    <row r="17" spans="1:6" s="5" customFormat="1" ht="18" customHeight="1">
      <c r="A17" s="64">
        <v>30199</v>
      </c>
      <c r="B17" s="64"/>
      <c r="C17" s="46" t="s">
        <v>149</v>
      </c>
      <c r="D17" s="66">
        <f t="shared" si="0"/>
        <v>86.48</v>
      </c>
      <c r="E17" s="69">
        <f>75.25+11.23</f>
        <v>86.48</v>
      </c>
      <c r="F17" s="67">
        <v>0</v>
      </c>
    </row>
    <row r="18" spans="1:6" s="5" customFormat="1" ht="18" customHeight="1">
      <c r="A18" s="64">
        <v>302</v>
      </c>
      <c r="B18" s="64"/>
      <c r="C18" s="46" t="s">
        <v>150</v>
      </c>
      <c r="D18" s="66">
        <f t="shared" si="0"/>
        <v>171.04</v>
      </c>
      <c r="E18" s="69">
        <v>0</v>
      </c>
      <c r="F18" s="67">
        <f>121.5+49.54</f>
        <v>171.04</v>
      </c>
    </row>
    <row r="19" spans="1:6" s="5" customFormat="1" ht="18" customHeight="1">
      <c r="A19" s="64">
        <v>30201</v>
      </c>
      <c r="B19" s="64"/>
      <c r="C19" s="46" t="s">
        <v>151</v>
      </c>
      <c r="D19" s="66">
        <f t="shared" si="0"/>
        <v>13.83</v>
      </c>
      <c r="E19" s="69">
        <v>0</v>
      </c>
      <c r="F19" s="67">
        <f>9.49+4.34</f>
        <v>13.83</v>
      </c>
    </row>
    <row r="20" spans="1:6" s="5" customFormat="1" ht="18" customHeight="1">
      <c r="A20" s="64">
        <v>30201</v>
      </c>
      <c r="B20" s="64"/>
      <c r="C20" s="46" t="s">
        <v>152</v>
      </c>
      <c r="D20" s="66">
        <f t="shared" si="0"/>
        <v>0.3</v>
      </c>
      <c r="E20" s="69">
        <v>0</v>
      </c>
      <c r="F20" s="67">
        <v>0.3</v>
      </c>
    </row>
    <row r="21" spans="1:6" s="5" customFormat="1" ht="18" customHeight="1">
      <c r="A21" s="64">
        <v>30204</v>
      </c>
      <c r="B21" s="64"/>
      <c r="C21" s="46" t="s">
        <v>153</v>
      </c>
      <c r="D21" s="66">
        <f t="shared" si="0"/>
        <v>0.21000000000000002</v>
      </c>
      <c r="E21" s="69">
        <v>0</v>
      </c>
      <c r="F21" s="67">
        <f>0.08+0.13</f>
        <v>0.21000000000000002</v>
      </c>
    </row>
    <row r="22" spans="1:6" s="5" customFormat="1" ht="18" customHeight="1">
      <c r="A22" s="64">
        <v>30205</v>
      </c>
      <c r="B22" s="64"/>
      <c r="C22" s="46" t="s">
        <v>154</v>
      </c>
      <c r="D22" s="66">
        <f t="shared" si="0"/>
        <v>1.79</v>
      </c>
      <c r="E22" s="69">
        <v>0</v>
      </c>
      <c r="F22" s="67">
        <v>1.79</v>
      </c>
    </row>
    <row r="23" spans="1:6" s="5" customFormat="1" ht="18" customHeight="1">
      <c r="A23" s="64">
        <v>30206</v>
      </c>
      <c r="B23" s="64"/>
      <c r="C23" s="46" t="s">
        <v>155</v>
      </c>
      <c r="D23" s="66">
        <f t="shared" si="0"/>
        <v>36.37</v>
      </c>
      <c r="E23" s="69">
        <v>0</v>
      </c>
      <c r="F23" s="67">
        <v>36.37</v>
      </c>
    </row>
    <row r="24" spans="1:6" s="5" customFormat="1" ht="18" customHeight="1">
      <c r="A24" s="64">
        <v>30207</v>
      </c>
      <c r="B24" s="64"/>
      <c r="C24" s="46" t="s">
        <v>156</v>
      </c>
      <c r="D24" s="66">
        <f aca="true" t="shared" si="1" ref="D24:D42">SUM(E24:F24)</f>
        <v>11.379999999999999</v>
      </c>
      <c r="E24" s="69">
        <v>0</v>
      </c>
      <c r="F24" s="67">
        <f>5.97+5.41</f>
        <v>11.379999999999999</v>
      </c>
    </row>
    <row r="25" spans="1:6" s="5" customFormat="1" ht="18" customHeight="1">
      <c r="A25" s="64">
        <v>30211</v>
      </c>
      <c r="B25" s="64"/>
      <c r="C25" s="46" t="s">
        <v>157</v>
      </c>
      <c r="D25" s="66">
        <f t="shared" si="1"/>
        <v>6.5</v>
      </c>
      <c r="E25" s="69">
        <v>0</v>
      </c>
      <c r="F25" s="67">
        <f>0.94+5.56</f>
        <v>6.5</v>
      </c>
    </row>
    <row r="26" spans="1:6" s="5" customFormat="1" ht="18" customHeight="1">
      <c r="A26" s="64">
        <v>30212</v>
      </c>
      <c r="B26" s="64"/>
      <c r="C26" s="46" t="s">
        <v>158</v>
      </c>
      <c r="D26" s="66">
        <f t="shared" si="1"/>
        <v>6</v>
      </c>
      <c r="E26" s="69">
        <v>0</v>
      </c>
      <c r="F26" s="67">
        <f>0.35+5.65</f>
        <v>6</v>
      </c>
    </row>
    <row r="27" spans="1:6" s="5" customFormat="1" ht="18" customHeight="1">
      <c r="A27" s="64">
        <v>30213</v>
      </c>
      <c r="B27" s="64"/>
      <c r="C27" s="46" t="s">
        <v>159</v>
      </c>
      <c r="D27" s="66">
        <f t="shared" si="1"/>
        <v>18.5</v>
      </c>
      <c r="E27" s="69">
        <v>0</v>
      </c>
      <c r="F27" s="67">
        <f>13.79+4.71</f>
        <v>18.5</v>
      </c>
    </row>
    <row r="28" spans="1:6" s="5" customFormat="1" ht="18" customHeight="1">
      <c r="A28" s="64">
        <v>30215</v>
      </c>
      <c r="B28" s="64"/>
      <c r="C28" s="46" t="s">
        <v>160</v>
      </c>
      <c r="D28" s="66">
        <f t="shared" si="1"/>
        <v>0.61</v>
      </c>
      <c r="E28" s="69">
        <v>0</v>
      </c>
      <c r="F28" s="67">
        <v>0.61</v>
      </c>
    </row>
    <row r="29" spans="1:6" s="5" customFormat="1" ht="18" customHeight="1">
      <c r="A29" s="64">
        <v>30216</v>
      </c>
      <c r="B29" s="64"/>
      <c r="C29" s="46" t="s">
        <v>161</v>
      </c>
      <c r="D29" s="66">
        <f t="shared" si="1"/>
        <v>8.1</v>
      </c>
      <c r="E29" s="69">
        <v>0</v>
      </c>
      <c r="F29" s="67">
        <f>8+0.1</f>
        <v>8.1</v>
      </c>
    </row>
    <row r="30" spans="1:6" s="5" customFormat="1" ht="18" customHeight="1">
      <c r="A30" s="64">
        <v>30217</v>
      </c>
      <c r="B30" s="64"/>
      <c r="C30" s="46" t="s">
        <v>162</v>
      </c>
      <c r="D30" s="66">
        <f t="shared" si="1"/>
        <v>4.29</v>
      </c>
      <c r="E30" s="69">
        <v>0</v>
      </c>
      <c r="F30" s="67">
        <f>0.83+3.46</f>
        <v>4.29</v>
      </c>
    </row>
    <row r="31" spans="1:6" s="5" customFormat="1" ht="18" customHeight="1">
      <c r="A31" s="64">
        <v>30226</v>
      </c>
      <c r="B31" s="64"/>
      <c r="C31" s="46" t="s">
        <v>163</v>
      </c>
      <c r="D31" s="66">
        <f t="shared" si="1"/>
        <v>2.96</v>
      </c>
      <c r="E31" s="69">
        <v>0</v>
      </c>
      <c r="F31" s="67">
        <f>2.86+0.1</f>
        <v>2.96</v>
      </c>
    </row>
    <row r="32" spans="1:6" s="5" customFormat="1" ht="18" customHeight="1">
      <c r="A32" s="64">
        <v>30227</v>
      </c>
      <c r="B32" s="64"/>
      <c r="C32" s="46" t="s">
        <v>164</v>
      </c>
      <c r="D32" s="66">
        <f t="shared" si="1"/>
        <v>12.86</v>
      </c>
      <c r="E32" s="69">
        <v>0</v>
      </c>
      <c r="F32" s="67">
        <v>12.86</v>
      </c>
    </row>
    <row r="33" spans="1:6" s="5" customFormat="1" ht="18" customHeight="1">
      <c r="A33" s="64">
        <v>30228</v>
      </c>
      <c r="B33" s="64"/>
      <c r="C33" s="46" t="s">
        <v>165</v>
      </c>
      <c r="D33" s="66">
        <f t="shared" si="1"/>
        <v>1.31</v>
      </c>
      <c r="E33" s="69">
        <v>0</v>
      </c>
      <c r="F33" s="67">
        <v>1.31</v>
      </c>
    </row>
    <row r="34" spans="1:6" s="5" customFormat="1" ht="18" customHeight="1">
      <c r="A34" s="64">
        <v>30229</v>
      </c>
      <c r="B34" s="64"/>
      <c r="C34" s="46" t="s">
        <v>166</v>
      </c>
      <c r="D34" s="66">
        <f t="shared" si="1"/>
        <v>1.25</v>
      </c>
      <c r="E34" s="69">
        <v>0</v>
      </c>
      <c r="F34" s="67">
        <f>0.82+0.43</f>
        <v>1.25</v>
      </c>
    </row>
    <row r="35" spans="1:6" s="5" customFormat="1" ht="18" customHeight="1">
      <c r="A35" s="64">
        <v>30231</v>
      </c>
      <c r="B35" s="64"/>
      <c r="C35" s="46" t="s">
        <v>167</v>
      </c>
      <c r="D35" s="66">
        <f t="shared" si="1"/>
        <v>9</v>
      </c>
      <c r="E35" s="69">
        <v>0</v>
      </c>
      <c r="F35" s="67">
        <v>9</v>
      </c>
    </row>
    <row r="36" spans="1:6" s="5" customFormat="1" ht="18" customHeight="1">
      <c r="A36" s="64">
        <v>30239</v>
      </c>
      <c r="B36" s="64"/>
      <c r="C36" s="46" t="s">
        <v>168</v>
      </c>
      <c r="D36" s="66">
        <f t="shared" si="1"/>
        <v>2.75</v>
      </c>
      <c r="E36" s="69">
        <v>0</v>
      </c>
      <c r="F36" s="67">
        <v>2.75</v>
      </c>
    </row>
    <row r="37" spans="1:6" s="5" customFormat="1" ht="18" customHeight="1">
      <c r="A37" s="64">
        <v>30299</v>
      </c>
      <c r="B37" s="64"/>
      <c r="C37" s="46" t="s">
        <v>169</v>
      </c>
      <c r="D37" s="66">
        <f t="shared" si="1"/>
        <v>33.019999999999996</v>
      </c>
      <c r="E37" s="69">
        <v>0</v>
      </c>
      <c r="F37" s="67">
        <f>17.04+15.98</f>
        <v>33.019999999999996</v>
      </c>
    </row>
    <row r="38" spans="1:6" s="5" customFormat="1" ht="18" customHeight="1">
      <c r="A38" s="64">
        <v>303</v>
      </c>
      <c r="B38" s="64"/>
      <c r="C38" s="46" t="s">
        <v>170</v>
      </c>
      <c r="D38" s="66">
        <f t="shared" si="1"/>
        <v>124.41</v>
      </c>
      <c r="E38" s="69">
        <f>81.99+42.42</f>
        <v>124.41</v>
      </c>
      <c r="F38" s="67">
        <v>0</v>
      </c>
    </row>
    <row r="39" spans="1:6" s="5" customFormat="1" ht="18" customHeight="1">
      <c r="A39" s="64">
        <v>30302</v>
      </c>
      <c r="B39" s="64"/>
      <c r="C39" s="46" t="s">
        <v>171</v>
      </c>
      <c r="D39" s="66">
        <f t="shared" si="1"/>
        <v>6.25</v>
      </c>
      <c r="E39" s="69">
        <v>6.25</v>
      </c>
      <c r="F39" s="67">
        <v>0</v>
      </c>
    </row>
    <row r="40" spans="1:6" s="5" customFormat="1" ht="18" customHeight="1">
      <c r="A40" s="64">
        <v>30305</v>
      </c>
      <c r="B40" s="64"/>
      <c r="C40" s="46" t="s">
        <v>172</v>
      </c>
      <c r="D40" s="66">
        <f t="shared" si="1"/>
        <v>4.13</v>
      </c>
      <c r="E40" s="69">
        <v>4.13</v>
      </c>
      <c r="F40" s="67">
        <v>0</v>
      </c>
    </row>
    <row r="41" spans="1:6" s="5" customFormat="1" ht="18" customHeight="1">
      <c r="A41" s="64">
        <v>30311</v>
      </c>
      <c r="B41" s="64"/>
      <c r="C41" s="46" t="s">
        <v>173</v>
      </c>
      <c r="D41" s="66">
        <f t="shared" si="1"/>
        <v>30.02</v>
      </c>
      <c r="E41" s="69">
        <v>30.02</v>
      </c>
      <c r="F41" s="67">
        <v>0</v>
      </c>
    </row>
    <row r="42" spans="1:6" s="5" customFormat="1" ht="18" customHeight="1">
      <c r="A42" s="64">
        <v>30399</v>
      </c>
      <c r="B42" s="64"/>
      <c r="C42" s="46" t="s">
        <v>174</v>
      </c>
      <c r="D42" s="66">
        <f t="shared" si="1"/>
        <v>84.01</v>
      </c>
      <c r="E42" s="69">
        <f>41.59+42.42</f>
        <v>84.01</v>
      </c>
      <c r="F42" s="67">
        <v>0</v>
      </c>
    </row>
    <row r="43" spans="1:6" ht="18" customHeight="1">
      <c r="A43" s="70" t="s">
        <v>175</v>
      </c>
      <c r="B43" s="71"/>
      <c r="C43" s="71"/>
      <c r="D43" s="71"/>
      <c r="E43" s="71"/>
      <c r="F43" s="71"/>
    </row>
    <row r="44" spans="1:6" ht="14.25">
      <c r="A44" s="20"/>
      <c r="B44" s="21"/>
      <c r="C44" s="21"/>
      <c r="D44" s="21"/>
      <c r="E44" s="21"/>
      <c r="F44" s="21"/>
    </row>
    <row r="45" spans="1:6" ht="14.25">
      <c r="A45" s="20"/>
      <c r="B45" s="21"/>
      <c r="C45" s="21"/>
      <c r="D45" s="21"/>
      <c r="E45" s="21"/>
      <c r="F45" s="21"/>
    </row>
    <row r="46" spans="1:6" ht="14.25">
      <c r="A46" s="20"/>
      <c r="B46" s="21"/>
      <c r="C46" s="21"/>
      <c r="D46" s="21"/>
      <c r="E46" s="21"/>
      <c r="F46" s="21"/>
    </row>
    <row r="47" ht="14.25">
      <c r="A47" s="20"/>
    </row>
  </sheetData>
  <sheetProtection/>
  <mergeCells count="44">
    <mergeCell ref="A1:F1"/>
    <mergeCell ref="B3:C3"/>
    <mergeCell ref="A4:C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F43"/>
    <mergeCell ref="C5:C7"/>
    <mergeCell ref="D4:D7"/>
    <mergeCell ref="E4:E7"/>
    <mergeCell ref="F4:F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M11"/>
  <sheetViews>
    <sheetView tabSelected="1" workbookViewId="0" topLeftCell="A1">
      <selection activeCell="K11" sqref="K11"/>
    </sheetView>
  </sheetViews>
  <sheetFormatPr defaultColWidth="9.00390625" defaultRowHeight="14.25"/>
  <cols>
    <col min="1" max="12" width="7.875" style="6" customWidth="1"/>
    <col min="13" max="16384" width="9.00390625" style="6" customWidth="1"/>
  </cols>
  <sheetData>
    <row r="1" spans="1:13" s="1" customFormat="1" ht="30" customHeight="1">
      <c r="A1" s="7" t="s">
        <v>176</v>
      </c>
      <c r="B1" s="7"/>
      <c r="C1" s="7"/>
      <c r="D1" s="7"/>
      <c r="E1" s="7"/>
      <c r="F1" s="7"/>
      <c r="G1" s="7"/>
      <c r="H1" s="7"/>
      <c r="I1" s="7"/>
      <c r="J1" s="7"/>
      <c r="K1" s="7"/>
      <c r="L1" s="7"/>
      <c r="M1" s="22"/>
    </row>
    <row r="2" spans="12:13" s="2" customFormat="1" ht="10.5" customHeight="1">
      <c r="L2" s="23" t="s">
        <v>177</v>
      </c>
      <c r="M2" s="24"/>
    </row>
    <row r="3" spans="1:13" s="2" customFormat="1" ht="15" customHeight="1">
      <c r="A3" s="29" t="str">
        <f>'g01收入支出决算总表'!A4</f>
        <v>部门：共青团中山市委员会(汇总)</v>
      </c>
      <c r="B3" s="30"/>
      <c r="C3" s="30"/>
      <c r="D3" s="30"/>
      <c r="E3" s="30"/>
      <c r="F3" s="30"/>
      <c r="G3" s="30"/>
      <c r="H3" s="30"/>
      <c r="I3" s="30"/>
      <c r="J3" s="30"/>
      <c r="K3" s="51"/>
      <c r="L3" s="52" t="s">
        <v>3</v>
      </c>
      <c r="M3" s="24"/>
    </row>
    <row r="4" spans="1:13" s="3" customFormat="1" ht="27.75" customHeight="1">
      <c r="A4" s="31" t="s">
        <v>178</v>
      </c>
      <c r="B4" s="32"/>
      <c r="C4" s="32"/>
      <c r="D4" s="32"/>
      <c r="E4" s="32"/>
      <c r="F4" s="33"/>
      <c r="G4" s="34" t="s">
        <v>179</v>
      </c>
      <c r="H4" s="32"/>
      <c r="I4" s="32"/>
      <c r="J4" s="32"/>
      <c r="K4" s="32"/>
      <c r="L4" s="53"/>
      <c r="M4" s="25"/>
    </row>
    <row r="5" spans="1:13" s="3" customFormat="1" ht="30" customHeight="1">
      <c r="A5" s="35" t="s">
        <v>56</v>
      </c>
      <c r="B5" s="36" t="s">
        <v>180</v>
      </c>
      <c r="C5" s="37" t="s">
        <v>181</v>
      </c>
      <c r="D5" s="38"/>
      <c r="E5" s="39"/>
      <c r="F5" s="40" t="s">
        <v>162</v>
      </c>
      <c r="G5" s="41" t="s">
        <v>56</v>
      </c>
      <c r="H5" s="36" t="s">
        <v>180</v>
      </c>
      <c r="I5" s="37" t="s">
        <v>181</v>
      </c>
      <c r="J5" s="38"/>
      <c r="K5" s="39"/>
      <c r="L5" s="54" t="s">
        <v>162</v>
      </c>
      <c r="M5" s="25"/>
    </row>
    <row r="6" spans="1:13" s="3" customFormat="1" ht="30" customHeight="1">
      <c r="A6" s="42"/>
      <c r="B6" s="43"/>
      <c r="C6" s="43" t="s">
        <v>182</v>
      </c>
      <c r="D6" s="43" t="s">
        <v>183</v>
      </c>
      <c r="E6" s="43" t="s">
        <v>184</v>
      </c>
      <c r="F6" s="40"/>
      <c r="G6" s="44"/>
      <c r="H6" s="43"/>
      <c r="I6" s="43" t="s">
        <v>182</v>
      </c>
      <c r="J6" s="43" t="s">
        <v>183</v>
      </c>
      <c r="K6" s="43" t="s">
        <v>184</v>
      </c>
      <c r="L6" s="55"/>
      <c r="M6" s="25"/>
    </row>
    <row r="7" spans="1:13" s="3" customFormat="1" ht="27.75" customHeight="1">
      <c r="A7" s="45">
        <v>1</v>
      </c>
      <c r="B7" s="46">
        <v>2</v>
      </c>
      <c r="C7" s="46">
        <v>3</v>
      </c>
      <c r="D7" s="46">
        <v>4</v>
      </c>
      <c r="E7" s="46">
        <v>5</v>
      </c>
      <c r="F7" s="46">
        <v>6</v>
      </c>
      <c r="G7" s="46">
        <v>7</v>
      </c>
      <c r="H7" s="46">
        <v>8</v>
      </c>
      <c r="I7" s="46">
        <v>9</v>
      </c>
      <c r="J7" s="46">
        <v>10</v>
      </c>
      <c r="K7" s="46">
        <v>11</v>
      </c>
      <c r="L7" s="56">
        <v>12</v>
      </c>
      <c r="M7" s="25"/>
    </row>
    <row r="8" spans="1:13" s="5" customFormat="1" ht="42.75" customHeight="1">
      <c r="A8" s="47">
        <v>70.4</v>
      </c>
      <c r="B8" s="48">
        <f>4.5+35</f>
        <v>39.5</v>
      </c>
      <c r="C8" s="48">
        <v>9</v>
      </c>
      <c r="D8" s="48">
        <v>0</v>
      </c>
      <c r="E8" s="48">
        <v>9</v>
      </c>
      <c r="F8" s="48">
        <f>2+19.6</f>
        <v>21.6</v>
      </c>
      <c r="G8" s="48">
        <f>H8+I8+L8</f>
        <v>59.7</v>
      </c>
      <c r="H8" s="48">
        <f>34.97+8.92</f>
        <v>43.89</v>
      </c>
      <c r="I8" s="48">
        <v>9</v>
      </c>
      <c r="J8" s="48">
        <v>0</v>
      </c>
      <c r="K8" s="57">
        <v>9</v>
      </c>
      <c r="L8" s="58">
        <f>1.89+4.92</f>
        <v>6.81</v>
      </c>
      <c r="M8" s="27"/>
    </row>
    <row r="9" spans="1:13" ht="45" customHeight="1">
      <c r="A9" s="49" t="s">
        <v>185</v>
      </c>
      <c r="B9" s="50"/>
      <c r="C9" s="50"/>
      <c r="D9" s="50"/>
      <c r="E9" s="50"/>
      <c r="F9" s="50"/>
      <c r="G9" s="50"/>
      <c r="H9" s="50"/>
      <c r="I9" s="50"/>
      <c r="J9" s="50"/>
      <c r="K9" s="50"/>
      <c r="L9" s="50"/>
      <c r="M9" s="28"/>
    </row>
    <row r="10" spans="1:12" ht="14.25">
      <c r="A10" s="21"/>
      <c r="B10" s="21"/>
      <c r="C10" s="21"/>
      <c r="D10" s="21"/>
      <c r="E10" s="21"/>
      <c r="F10" s="21"/>
      <c r="G10" s="21"/>
      <c r="H10" s="21"/>
      <c r="I10" s="21"/>
      <c r="J10" s="21"/>
      <c r="K10" s="21"/>
      <c r="L10" s="21"/>
    </row>
    <row r="11" spans="1:12" ht="14.25">
      <c r="A11" s="21"/>
      <c r="B11" s="21"/>
      <c r="C11" s="21"/>
      <c r="D11" s="21"/>
      <c r="E11" s="21"/>
      <c r="F11" s="21"/>
      <c r="G11" s="21"/>
      <c r="H11" s="21"/>
      <c r="I11" s="21"/>
      <c r="J11" s="21"/>
      <c r="K11" s="21"/>
      <c r="L11" s="21"/>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 right="0.35" top="0.79" bottom="0.79" header="0.51" footer="0.2"/>
  <pageSetup fitToHeight="1" fitToWidth="1" horizontalDpi="600" verticalDpi="600" orientation="portrait" paperSize="9" scale="95"/>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M12"/>
  <sheetViews>
    <sheetView workbookViewId="0" topLeftCell="A1">
      <selection activeCell="L21" sqref="L21"/>
    </sheetView>
  </sheetViews>
  <sheetFormatPr defaultColWidth="9.00390625" defaultRowHeight="14.25"/>
  <cols>
    <col min="1" max="12" width="7.875" style="6" customWidth="1"/>
    <col min="13" max="16384" width="9.00390625" style="6" customWidth="1"/>
  </cols>
  <sheetData>
    <row r="1" spans="1:12" s="1" customFormat="1" ht="30" customHeight="1">
      <c r="A1" s="7" t="s">
        <v>186</v>
      </c>
      <c r="B1" s="7"/>
      <c r="C1" s="7"/>
      <c r="D1" s="7"/>
      <c r="E1" s="7"/>
      <c r="F1" s="7"/>
      <c r="G1" s="7"/>
      <c r="H1" s="7"/>
      <c r="I1" s="7"/>
      <c r="J1" s="7"/>
      <c r="K1" s="7"/>
      <c r="L1" s="7"/>
    </row>
    <row r="2" s="2" customFormat="1" ht="10.5" customHeight="1">
      <c r="L2" s="23" t="s">
        <v>187</v>
      </c>
    </row>
    <row r="3" spans="1:12" s="2" customFormat="1" ht="15" customHeight="1">
      <c r="A3" s="29" t="str">
        <f>'g01收入支出决算总表'!A4</f>
        <v>部门：共青团中山市委员会(汇总)</v>
      </c>
      <c r="B3" s="30"/>
      <c r="C3" s="30"/>
      <c r="D3" s="30"/>
      <c r="E3" s="30"/>
      <c r="F3" s="30"/>
      <c r="G3" s="30"/>
      <c r="H3" s="30"/>
      <c r="I3" s="30"/>
      <c r="J3" s="30"/>
      <c r="K3" s="51"/>
      <c r="L3" s="52" t="s">
        <v>3</v>
      </c>
    </row>
    <row r="4" spans="1:12" s="3" customFormat="1" ht="27.75" customHeight="1">
      <c r="A4" s="31" t="s">
        <v>178</v>
      </c>
      <c r="B4" s="32"/>
      <c r="C4" s="32"/>
      <c r="D4" s="32"/>
      <c r="E4" s="32"/>
      <c r="F4" s="33"/>
      <c r="G4" s="34" t="s">
        <v>179</v>
      </c>
      <c r="H4" s="32"/>
      <c r="I4" s="32"/>
      <c r="J4" s="32"/>
      <c r="K4" s="32"/>
      <c r="L4" s="53"/>
    </row>
    <row r="5" spans="1:12" s="3" customFormat="1" ht="30" customHeight="1">
      <c r="A5" s="35" t="s">
        <v>56</v>
      </c>
      <c r="B5" s="36" t="s">
        <v>180</v>
      </c>
      <c r="C5" s="37" t="s">
        <v>181</v>
      </c>
      <c r="D5" s="38"/>
      <c r="E5" s="39"/>
      <c r="F5" s="40" t="s">
        <v>162</v>
      </c>
      <c r="G5" s="41" t="s">
        <v>56</v>
      </c>
      <c r="H5" s="36" t="s">
        <v>180</v>
      </c>
      <c r="I5" s="37" t="s">
        <v>181</v>
      </c>
      <c r="J5" s="38"/>
      <c r="K5" s="39"/>
      <c r="L5" s="54" t="s">
        <v>162</v>
      </c>
    </row>
    <row r="6" spans="1:12" s="3" customFormat="1" ht="30" customHeight="1">
      <c r="A6" s="42"/>
      <c r="B6" s="43"/>
      <c r="C6" s="43" t="s">
        <v>182</v>
      </c>
      <c r="D6" s="43" t="s">
        <v>183</v>
      </c>
      <c r="E6" s="43" t="s">
        <v>184</v>
      </c>
      <c r="F6" s="40"/>
      <c r="G6" s="44"/>
      <c r="H6" s="43"/>
      <c r="I6" s="43" t="s">
        <v>182</v>
      </c>
      <c r="J6" s="43" t="s">
        <v>183</v>
      </c>
      <c r="K6" s="43" t="s">
        <v>184</v>
      </c>
      <c r="L6" s="55"/>
    </row>
    <row r="7" spans="1:12" s="3" customFormat="1" ht="27.75" customHeight="1">
      <c r="A7" s="45">
        <v>1</v>
      </c>
      <c r="B7" s="46">
        <v>2</v>
      </c>
      <c r="C7" s="46">
        <v>3</v>
      </c>
      <c r="D7" s="46">
        <v>4</v>
      </c>
      <c r="E7" s="46">
        <v>5</v>
      </c>
      <c r="F7" s="46">
        <v>6</v>
      </c>
      <c r="G7" s="46">
        <v>7</v>
      </c>
      <c r="H7" s="46">
        <v>8</v>
      </c>
      <c r="I7" s="46">
        <v>9</v>
      </c>
      <c r="J7" s="46">
        <v>10</v>
      </c>
      <c r="K7" s="46">
        <v>11</v>
      </c>
      <c r="L7" s="56">
        <v>12</v>
      </c>
    </row>
    <row r="8" spans="1:12" s="5" customFormat="1" ht="42.75" customHeight="1">
      <c r="A8" s="47">
        <v>35</v>
      </c>
      <c r="B8" s="48">
        <v>35</v>
      </c>
      <c r="C8" s="48">
        <v>0</v>
      </c>
      <c r="D8" s="48">
        <v>0</v>
      </c>
      <c r="E8" s="48">
        <v>0</v>
      </c>
      <c r="F8" s="48">
        <v>0</v>
      </c>
      <c r="G8" s="48">
        <v>34.62</v>
      </c>
      <c r="H8" s="48">
        <v>34.62</v>
      </c>
      <c r="I8" s="48">
        <v>0</v>
      </c>
      <c r="J8" s="48">
        <v>0</v>
      </c>
      <c r="K8" s="57">
        <v>0</v>
      </c>
      <c r="L8" s="58">
        <v>0</v>
      </c>
    </row>
    <row r="9" spans="1:13" ht="45" customHeight="1">
      <c r="A9" s="49" t="s">
        <v>185</v>
      </c>
      <c r="B9" s="50"/>
      <c r="C9" s="50"/>
      <c r="D9" s="50"/>
      <c r="E9" s="50"/>
      <c r="F9" s="50"/>
      <c r="G9" s="50"/>
      <c r="H9" s="50"/>
      <c r="I9" s="50"/>
      <c r="J9" s="50"/>
      <c r="K9" s="50"/>
      <c r="L9" s="50"/>
      <c r="M9" s="21"/>
    </row>
    <row r="10" spans="1:13" ht="14.25">
      <c r="A10" s="21"/>
      <c r="B10" s="21"/>
      <c r="C10" s="21"/>
      <c r="D10" s="21"/>
      <c r="E10" s="21"/>
      <c r="F10" s="21"/>
      <c r="G10" s="21"/>
      <c r="H10" s="21"/>
      <c r="I10" s="21"/>
      <c r="J10" s="21"/>
      <c r="K10" s="21"/>
      <c r="L10" s="21"/>
      <c r="M10" s="21"/>
    </row>
    <row r="11" spans="1:13" ht="14.25">
      <c r="A11" s="21"/>
      <c r="B11" s="21"/>
      <c r="C11" s="21"/>
      <c r="D11" s="21"/>
      <c r="E11" s="21"/>
      <c r="F11" s="21"/>
      <c r="G11" s="21"/>
      <c r="H11" s="21"/>
      <c r="I11" s="21"/>
      <c r="J11" s="21"/>
      <c r="K11" s="21"/>
      <c r="L11" s="21"/>
      <c r="M11" s="21"/>
    </row>
    <row r="12" spans="1:13" ht="14.25">
      <c r="A12" s="21"/>
      <c r="B12" s="21"/>
      <c r="C12" s="21"/>
      <c r="D12" s="21"/>
      <c r="E12" s="21"/>
      <c r="F12" s="21"/>
      <c r="G12" s="21"/>
      <c r="H12" s="21"/>
      <c r="I12" s="21"/>
      <c r="J12" s="21"/>
      <c r="K12" s="21"/>
      <c r="L12" s="21"/>
      <c r="M12" s="21"/>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 right="0.35" top="0.79" bottom="0.79" header="0.51" footer="0.2"/>
  <pageSetup fitToHeight="1" fitToWidth="1" horizontalDpi="600" verticalDpi="600" orientation="portrait" paperSize="9" scale="95"/>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J19"/>
  <sheetViews>
    <sheetView workbookViewId="0" topLeftCell="A1">
      <selection activeCell="E20" sqref="E20"/>
    </sheetView>
  </sheetViews>
  <sheetFormatPr defaultColWidth="9.00390625" defaultRowHeight="14.25"/>
  <cols>
    <col min="1" max="2" width="4.625" style="6" customWidth="1"/>
    <col min="3" max="3" width="40.75390625" style="6" customWidth="1"/>
    <col min="4" max="9" width="13.00390625" style="6" customWidth="1"/>
    <col min="10" max="16384" width="9.00390625" style="6" customWidth="1"/>
  </cols>
  <sheetData>
    <row r="1" spans="1:10" s="1" customFormat="1" ht="30" customHeight="1">
      <c r="A1" s="7" t="s">
        <v>188</v>
      </c>
      <c r="B1" s="7"/>
      <c r="C1" s="7"/>
      <c r="D1" s="7"/>
      <c r="E1" s="7"/>
      <c r="F1" s="7"/>
      <c r="G1" s="7"/>
      <c r="H1" s="7"/>
      <c r="I1" s="7"/>
      <c r="J1" s="22"/>
    </row>
    <row r="2" spans="1:10" s="2" customFormat="1" ht="10.5" customHeight="1">
      <c r="A2" s="8"/>
      <c r="B2" s="8"/>
      <c r="C2" s="8"/>
      <c r="I2" s="23" t="s">
        <v>189</v>
      </c>
      <c r="J2" s="24"/>
    </row>
    <row r="3" spans="1:10" s="2" customFormat="1" ht="15" customHeight="1">
      <c r="A3" s="9" t="str">
        <f>'g01收入支出决算总表'!A4</f>
        <v>部门：共青团中山市委员会(汇总)</v>
      </c>
      <c r="B3" s="9"/>
      <c r="C3" s="9"/>
      <c r="D3" s="10"/>
      <c r="E3" s="10"/>
      <c r="F3" s="10"/>
      <c r="G3" s="10"/>
      <c r="H3" s="11"/>
      <c r="I3" s="23" t="s">
        <v>3</v>
      </c>
      <c r="J3" s="24"/>
    </row>
    <row r="4" spans="1:10" s="3" customFormat="1" ht="20.25" customHeight="1">
      <c r="A4" s="12" t="s">
        <v>190</v>
      </c>
      <c r="B4" s="12"/>
      <c r="C4" s="12"/>
      <c r="D4" s="13" t="s">
        <v>191</v>
      </c>
      <c r="E4" s="13" t="s">
        <v>192</v>
      </c>
      <c r="F4" s="13" t="s">
        <v>193</v>
      </c>
      <c r="G4" s="13"/>
      <c r="H4" s="13"/>
      <c r="I4" s="13" t="s">
        <v>125</v>
      </c>
      <c r="J4" s="25"/>
    </row>
    <row r="5" spans="1:10" s="3" customFormat="1" ht="27" customHeight="1">
      <c r="A5" s="12" t="s">
        <v>69</v>
      </c>
      <c r="B5" s="12"/>
      <c r="C5" s="12" t="s">
        <v>70</v>
      </c>
      <c r="D5" s="13"/>
      <c r="E5" s="13"/>
      <c r="F5" s="13" t="s">
        <v>182</v>
      </c>
      <c r="G5" s="13" t="s">
        <v>132</v>
      </c>
      <c r="H5" s="13" t="s">
        <v>109</v>
      </c>
      <c r="I5" s="13"/>
      <c r="J5" s="25"/>
    </row>
    <row r="6" spans="1:10" s="3" customFormat="1" ht="18" customHeight="1">
      <c r="A6" s="12"/>
      <c r="B6" s="12"/>
      <c r="C6" s="12"/>
      <c r="D6" s="13"/>
      <c r="E6" s="13"/>
      <c r="F6" s="13"/>
      <c r="G6" s="13"/>
      <c r="H6" s="13"/>
      <c r="I6" s="13"/>
      <c r="J6" s="25"/>
    </row>
    <row r="7" spans="1:10" s="3" customFormat="1" ht="22.5" customHeight="1">
      <c r="A7" s="12"/>
      <c r="B7" s="12"/>
      <c r="C7" s="12"/>
      <c r="D7" s="13"/>
      <c r="E7" s="13"/>
      <c r="F7" s="13"/>
      <c r="G7" s="13"/>
      <c r="H7" s="13"/>
      <c r="I7" s="13"/>
      <c r="J7" s="25"/>
    </row>
    <row r="8" spans="1:10" s="3" customFormat="1" ht="22.5" customHeight="1">
      <c r="A8" s="12" t="s">
        <v>71</v>
      </c>
      <c r="B8" s="12"/>
      <c r="C8" s="12"/>
      <c r="D8" s="12">
        <v>1</v>
      </c>
      <c r="E8" s="12">
        <v>2</v>
      </c>
      <c r="F8" s="12">
        <v>3</v>
      </c>
      <c r="G8" s="12">
        <v>4</v>
      </c>
      <c r="H8" s="12">
        <v>5</v>
      </c>
      <c r="I8" s="12">
        <v>6</v>
      </c>
      <c r="J8" s="25"/>
    </row>
    <row r="9" spans="1:10" s="3" customFormat="1" ht="22.5" customHeight="1">
      <c r="A9" s="12" t="s">
        <v>56</v>
      </c>
      <c r="B9" s="12"/>
      <c r="C9" s="12"/>
      <c r="D9" s="14">
        <v>0</v>
      </c>
      <c r="E9" s="14">
        <f aca="true" t="shared" si="0" ref="E9:E11">185.69+54.65</f>
        <v>240.34</v>
      </c>
      <c r="F9" s="14">
        <f>185.69+54.65</f>
        <v>240.34</v>
      </c>
      <c r="G9" s="14">
        <v>0</v>
      </c>
      <c r="H9" s="14">
        <v>240.34</v>
      </c>
      <c r="I9" s="14">
        <v>0</v>
      </c>
      <c r="J9" s="25"/>
    </row>
    <row r="10" spans="1:10" s="4" customFormat="1" ht="22.5" customHeight="1">
      <c r="A10" s="15">
        <v>229</v>
      </c>
      <c r="B10" s="15"/>
      <c r="C10" s="16" t="s">
        <v>100</v>
      </c>
      <c r="D10" s="14">
        <v>0</v>
      </c>
      <c r="E10" s="14">
        <f t="shared" si="0"/>
        <v>240.34</v>
      </c>
      <c r="F10" s="17">
        <v>240.34</v>
      </c>
      <c r="G10" s="17">
        <v>0</v>
      </c>
      <c r="H10" s="17">
        <v>240.34</v>
      </c>
      <c r="I10" s="14">
        <v>0</v>
      </c>
      <c r="J10" s="26"/>
    </row>
    <row r="11" spans="1:10" s="4" customFormat="1" ht="22.5" customHeight="1">
      <c r="A11" s="15">
        <v>22960</v>
      </c>
      <c r="B11" s="15"/>
      <c r="C11" s="16" t="s">
        <v>101</v>
      </c>
      <c r="D11" s="14">
        <v>0</v>
      </c>
      <c r="E11" s="14">
        <f t="shared" si="0"/>
        <v>240.34</v>
      </c>
      <c r="F11" s="17">
        <v>240.34</v>
      </c>
      <c r="G11" s="17">
        <v>0</v>
      </c>
      <c r="H11" s="17">
        <v>240.34</v>
      </c>
      <c r="I11" s="14">
        <v>0</v>
      </c>
      <c r="J11" s="26"/>
    </row>
    <row r="12" spans="1:10" s="4" customFormat="1" ht="22.5" customHeight="1">
      <c r="A12" s="15">
        <v>2296002</v>
      </c>
      <c r="B12" s="15"/>
      <c r="C12" s="16" t="s">
        <v>102</v>
      </c>
      <c r="D12" s="14">
        <v>0</v>
      </c>
      <c r="E12" s="14">
        <v>73.25</v>
      </c>
      <c r="F12" s="17">
        <v>73.25</v>
      </c>
      <c r="G12" s="17">
        <v>0</v>
      </c>
      <c r="H12" s="17">
        <f>18.6+54.65</f>
        <v>73.25</v>
      </c>
      <c r="I12" s="14">
        <v>0</v>
      </c>
      <c r="J12" s="26"/>
    </row>
    <row r="13" spans="1:10" s="5" customFormat="1" ht="22.5" customHeight="1">
      <c r="A13" s="15">
        <v>2296004</v>
      </c>
      <c r="B13" s="15"/>
      <c r="C13" s="16" t="s">
        <v>103</v>
      </c>
      <c r="D13" s="14">
        <v>0</v>
      </c>
      <c r="E13" s="13">
        <v>163.73</v>
      </c>
      <c r="F13" s="13">
        <v>163.73</v>
      </c>
      <c r="G13" s="17">
        <v>0</v>
      </c>
      <c r="H13" s="13">
        <v>163.73</v>
      </c>
      <c r="I13" s="14">
        <v>0</v>
      </c>
      <c r="J13" s="27"/>
    </row>
    <row r="14" spans="1:10" s="5" customFormat="1" ht="22.5" customHeight="1">
      <c r="A14" s="15">
        <v>2296006</v>
      </c>
      <c r="B14" s="15"/>
      <c r="C14" s="16" t="s">
        <v>104</v>
      </c>
      <c r="D14" s="14">
        <v>0</v>
      </c>
      <c r="E14" s="13">
        <v>3.37</v>
      </c>
      <c r="F14" s="13">
        <v>3.37</v>
      </c>
      <c r="G14" s="17">
        <v>0</v>
      </c>
      <c r="H14" s="13">
        <v>3.37</v>
      </c>
      <c r="I14" s="14">
        <v>0</v>
      </c>
      <c r="J14" s="27"/>
    </row>
    <row r="15" spans="1:10" ht="32.25" customHeight="1">
      <c r="A15" s="18" t="s">
        <v>194</v>
      </c>
      <c r="B15" s="19"/>
      <c r="C15" s="19"/>
      <c r="D15" s="19"/>
      <c r="E15" s="19"/>
      <c r="F15" s="19"/>
      <c r="G15" s="19"/>
      <c r="H15" s="19"/>
      <c r="I15" s="19"/>
      <c r="J15" s="28"/>
    </row>
    <row r="16" spans="1:10" ht="14.25">
      <c r="A16" s="20"/>
      <c r="B16" s="21"/>
      <c r="C16" s="21"/>
      <c r="D16" s="21"/>
      <c r="E16" s="21"/>
      <c r="F16" s="21"/>
      <c r="G16" s="21"/>
      <c r="H16" s="21"/>
      <c r="I16" s="21"/>
      <c r="J16" s="28"/>
    </row>
    <row r="17" ht="14.25">
      <c r="A17" s="20"/>
    </row>
    <row r="18" ht="14.25">
      <c r="A18" s="20"/>
    </row>
    <row r="19" ht="14.25">
      <c r="A19" s="20"/>
    </row>
  </sheetData>
  <sheetProtection/>
  <mergeCells count="20">
    <mergeCell ref="A1:I1"/>
    <mergeCell ref="A3:C3"/>
    <mergeCell ref="A4:C4"/>
    <mergeCell ref="F4:H4"/>
    <mergeCell ref="A8:C8"/>
    <mergeCell ref="A9:C9"/>
    <mergeCell ref="A10:B10"/>
    <mergeCell ref="A11:B11"/>
    <mergeCell ref="A12:B12"/>
    <mergeCell ref="A13:B13"/>
    <mergeCell ref="A14:B14"/>
    <mergeCell ref="A15:I15"/>
    <mergeCell ref="C5:C7"/>
    <mergeCell ref="D4:D7"/>
    <mergeCell ref="E4:E7"/>
    <mergeCell ref="F5:F7"/>
    <mergeCell ref="G5:G7"/>
    <mergeCell ref="H5:H7"/>
    <mergeCell ref="I4:I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微软用户</cp:lastModifiedBy>
  <cp:lastPrinted>2016-08-22T03:15:17Z</cp:lastPrinted>
  <dcterms:created xsi:type="dcterms:W3CDTF">2011-12-26T04:36:18Z</dcterms:created>
  <dcterms:modified xsi:type="dcterms:W3CDTF">2018-09-29T12:24:28Z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2052-10.8.0.6470</vt:lpwstr>
  </property>
</Properties>
</file>